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C:\WebPage\Woodworking\"/>
    </mc:Choice>
  </mc:AlternateContent>
  <xr:revisionPtr revIDLastSave="0" documentId="13_ncr:1_{15514386-AF42-42FA-9892-81E48466F3A9}" xr6:coauthVersionLast="47" xr6:coauthVersionMax="47" xr10:uidLastSave="{00000000-0000-0000-0000-000000000000}"/>
  <bookViews>
    <workbookView xWindow="-120" yWindow="-120" windowWidth="29040" windowHeight="15720" activeTab="1" xr2:uid="{467F5767-5036-4D94-8017-70BA4C340AF9}"/>
  </bookViews>
  <sheets>
    <sheet name="Instructions" sheetId="2" r:id="rId1"/>
    <sheet name="CalcsExample" sheetId="9" r:id="rId2"/>
  </sheets>
  <definedNames>
    <definedName name="_xlnm.Print_Area" localSheetId="1">CalcsExample!$A$1:$P$66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9" l="1"/>
  <c r="K54" i="9"/>
  <c r="K53" i="9"/>
  <c r="K52" i="9"/>
  <c r="C33" i="9"/>
  <c r="G33" i="9" s="1"/>
  <c r="J33" i="9" s="1"/>
  <c r="L33" i="9" s="1"/>
  <c r="B33" i="9"/>
  <c r="H33" i="9" s="1"/>
  <c r="A33" i="9"/>
  <c r="A49" i="9" s="1"/>
  <c r="A65" i="9" s="1"/>
  <c r="C32" i="9"/>
  <c r="E32" i="9" s="1"/>
  <c r="B32" i="9"/>
  <c r="A32" i="9"/>
  <c r="A48" i="9" s="1"/>
  <c r="A64" i="9" s="1"/>
  <c r="C31" i="9"/>
  <c r="E31" i="9" s="1"/>
  <c r="G31" i="9" s="1"/>
  <c r="J31" i="9" s="1"/>
  <c r="L31" i="9" s="1"/>
  <c r="B31" i="9"/>
  <c r="H31" i="9" s="1"/>
  <c r="A31" i="9"/>
  <c r="A47" i="9" s="1"/>
  <c r="A63" i="9" s="1"/>
  <c r="C30" i="9"/>
  <c r="B30" i="9"/>
  <c r="D30" i="9" s="1"/>
  <c r="A30" i="9"/>
  <c r="A46" i="9" s="1"/>
  <c r="A62" i="9" s="1"/>
  <c r="C29" i="9"/>
  <c r="B29" i="9"/>
  <c r="D29" i="9" s="1"/>
  <c r="A29" i="9"/>
  <c r="A45" i="9" s="1"/>
  <c r="A61" i="9" s="1"/>
  <c r="C28" i="9"/>
  <c r="E28" i="9" s="1"/>
  <c r="B28" i="9"/>
  <c r="A28" i="9"/>
  <c r="A44" i="9" s="1"/>
  <c r="A60" i="9" s="1"/>
  <c r="C27" i="9"/>
  <c r="E27" i="9" s="1"/>
  <c r="G27" i="9" s="1"/>
  <c r="J27" i="9" s="1"/>
  <c r="L27" i="9" s="1"/>
  <c r="B27" i="9"/>
  <c r="A27" i="9"/>
  <c r="A43" i="9" s="1"/>
  <c r="A59" i="9" s="1"/>
  <c r="C26" i="9"/>
  <c r="E26" i="9" s="1"/>
  <c r="G26" i="9" s="1"/>
  <c r="J26" i="9" s="1"/>
  <c r="L26" i="9" s="1"/>
  <c r="B26" i="9"/>
  <c r="D26" i="9" s="1"/>
  <c r="A26" i="9"/>
  <c r="A42" i="9" s="1"/>
  <c r="A58" i="9" s="1"/>
  <c r="C25" i="9"/>
  <c r="E25" i="9" s="1"/>
  <c r="G25" i="9" s="1"/>
  <c r="J25" i="9" s="1"/>
  <c r="L25" i="9" s="1"/>
  <c r="B25" i="9"/>
  <c r="D25" i="9" s="1"/>
  <c r="A25" i="9"/>
  <c r="A41" i="9" s="1"/>
  <c r="A57" i="9" s="1"/>
  <c r="C24" i="9"/>
  <c r="E24" i="9" s="1"/>
  <c r="B24" i="9"/>
  <c r="A24" i="9"/>
  <c r="A40" i="9" s="1"/>
  <c r="A56" i="9" s="1"/>
  <c r="C23" i="9"/>
  <c r="E23" i="9" s="1"/>
  <c r="G23" i="9" s="1"/>
  <c r="J23" i="9" s="1"/>
  <c r="L23" i="9" s="1"/>
  <c r="B23" i="9"/>
  <c r="H23" i="9" s="1"/>
  <c r="A23" i="9"/>
  <c r="A39" i="9" s="1"/>
  <c r="A55" i="9" s="1"/>
  <c r="H19" i="9"/>
  <c r="E19" i="9"/>
  <c r="I19" i="9" s="1"/>
  <c r="C19" i="9"/>
  <c r="B19" i="9"/>
  <c r="F19" i="9" s="1"/>
  <c r="H18" i="9"/>
  <c r="G18" i="9"/>
  <c r="J18" i="9" s="1"/>
  <c r="L18" i="9" s="1"/>
  <c r="E18" i="9"/>
  <c r="D18" i="9"/>
  <c r="F18" i="9" s="1"/>
  <c r="I18" i="9" s="1"/>
  <c r="K18" i="9" s="1"/>
  <c r="M18" i="9" s="1"/>
  <c r="N17" i="9"/>
  <c r="H17" i="9"/>
  <c r="G17" i="9"/>
  <c r="J17" i="9" s="1"/>
  <c r="L17" i="9" s="1"/>
  <c r="E17" i="9"/>
  <c r="D17" i="9"/>
  <c r="F17" i="9" s="1"/>
  <c r="I17" i="9" s="1"/>
  <c r="K17" i="9" s="1"/>
  <c r="M17" i="9" s="1"/>
  <c r="H16" i="9"/>
  <c r="G16" i="9"/>
  <c r="J16" i="9" s="1"/>
  <c r="L16" i="9" s="1"/>
  <c r="E16" i="9"/>
  <c r="D16" i="9"/>
  <c r="F16" i="9" s="1"/>
  <c r="I16" i="9" s="1"/>
  <c r="K16" i="9" s="1"/>
  <c r="M16" i="9" s="1"/>
  <c r="H15" i="9"/>
  <c r="E15" i="9"/>
  <c r="G15" i="9" s="1"/>
  <c r="J15" i="9" s="1"/>
  <c r="L15" i="9" s="1"/>
  <c r="N15" i="9" s="1"/>
  <c r="D15" i="9"/>
  <c r="F15" i="9" s="1"/>
  <c r="I15" i="9" s="1"/>
  <c r="K15" i="9" s="1"/>
  <c r="M15" i="9" s="1"/>
  <c r="H14" i="9"/>
  <c r="E14" i="9"/>
  <c r="G14" i="9" s="1"/>
  <c r="J14" i="9" s="1"/>
  <c r="L14" i="9" s="1"/>
  <c r="N14" i="9" s="1"/>
  <c r="D14" i="9"/>
  <c r="F14" i="9" s="1"/>
  <c r="I14" i="9" s="1"/>
  <c r="K14" i="9" s="1"/>
  <c r="M14" i="9" s="1"/>
  <c r="H13" i="9"/>
  <c r="E13" i="9"/>
  <c r="G13" i="9" s="1"/>
  <c r="J13" i="9" s="1"/>
  <c r="L13" i="9" s="1"/>
  <c r="N13" i="9" s="1"/>
  <c r="D13" i="9"/>
  <c r="F13" i="9" s="1"/>
  <c r="I13" i="9" s="1"/>
  <c r="K13" i="9" s="1"/>
  <c r="M13" i="9" s="1"/>
  <c r="H12" i="9"/>
  <c r="E12" i="9"/>
  <c r="G12" i="9" s="1"/>
  <c r="J12" i="9" s="1"/>
  <c r="L12" i="9" s="1"/>
  <c r="D12" i="9"/>
  <c r="F12" i="9" s="1"/>
  <c r="I12" i="9" s="1"/>
  <c r="K12" i="9" s="1"/>
  <c r="M12" i="9" s="1"/>
  <c r="H11" i="9"/>
  <c r="E11" i="9"/>
  <c r="G11" i="9" s="1"/>
  <c r="J11" i="9" s="1"/>
  <c r="L11" i="9" s="1"/>
  <c r="D11" i="9"/>
  <c r="F11" i="9" s="1"/>
  <c r="I11" i="9" s="1"/>
  <c r="K11" i="9" s="1"/>
  <c r="M11" i="9" s="1"/>
  <c r="H10" i="9"/>
  <c r="E10" i="9"/>
  <c r="G10" i="9" s="1"/>
  <c r="J10" i="9" s="1"/>
  <c r="L10" i="9" s="1"/>
  <c r="N10" i="9" s="1"/>
  <c r="D10" i="9"/>
  <c r="F10" i="9" s="1"/>
  <c r="I10" i="9" s="1"/>
  <c r="K10" i="9" s="1"/>
  <c r="M10" i="9" s="1"/>
  <c r="H9" i="9"/>
  <c r="E9" i="9"/>
  <c r="G9" i="9" s="1"/>
  <c r="J9" i="9" s="1"/>
  <c r="L9" i="9" s="1"/>
  <c r="D9" i="9"/>
  <c r="F9" i="9" s="1"/>
  <c r="I9" i="9" s="1"/>
  <c r="K9" i="9" s="1"/>
  <c r="M9" i="9" s="1"/>
  <c r="H8" i="9"/>
  <c r="E8" i="9"/>
  <c r="G8" i="9" s="1"/>
  <c r="J8" i="9" s="1"/>
  <c r="L8" i="9" s="1"/>
  <c r="D8" i="9"/>
  <c r="F8" i="9" s="1"/>
  <c r="I8" i="9" s="1"/>
  <c r="K8" i="9" s="1"/>
  <c r="M8" i="9" s="1"/>
  <c r="D1" i="9"/>
  <c r="G1" i="9" s="1"/>
  <c r="E33" i="9" l="1"/>
  <c r="D33" i="9"/>
  <c r="O11" i="9"/>
  <c r="O8" i="9"/>
  <c r="H30" i="9"/>
  <c r="F26" i="9"/>
  <c r="I26" i="9" s="1"/>
  <c r="K26" i="9" s="1"/>
  <c r="M26" i="9" s="1"/>
  <c r="H29" i="9"/>
  <c r="E30" i="9"/>
  <c r="G30" i="9" s="1"/>
  <c r="J30" i="9" s="1"/>
  <c r="L30" i="9" s="1"/>
  <c r="H26" i="9"/>
  <c r="E29" i="9"/>
  <c r="G29" i="9" s="1"/>
  <c r="J29" i="9" s="1"/>
  <c r="L29" i="9" s="1"/>
  <c r="H25" i="9"/>
  <c r="H27" i="9"/>
  <c r="N11" i="9"/>
  <c r="N8" i="9"/>
  <c r="F30" i="9"/>
  <c r="I30" i="9" s="1"/>
  <c r="K30" i="9" s="1"/>
  <c r="M30" i="9" s="1"/>
  <c r="N27" i="9"/>
  <c r="D43" i="9" s="1"/>
  <c r="N25" i="9"/>
  <c r="D41" i="9" s="1"/>
  <c r="O12" i="9"/>
  <c r="O18" i="9"/>
  <c r="N26" i="9"/>
  <c r="D42" i="9" s="1"/>
  <c r="N31" i="9"/>
  <c r="D47" i="9" s="1"/>
  <c r="O9" i="9"/>
  <c r="N9" i="9"/>
  <c r="O16" i="9"/>
  <c r="N16" i="9"/>
  <c r="N23" i="9"/>
  <c r="D39" i="9" s="1"/>
  <c r="N33" i="9"/>
  <c r="D49" i="9" s="1"/>
  <c r="O14" i="9"/>
  <c r="H24" i="9"/>
  <c r="D24" i="9"/>
  <c r="F24" i="9" s="1"/>
  <c r="I24" i="9" s="1"/>
  <c r="K24" i="9" s="1"/>
  <c r="M24" i="9" s="1"/>
  <c r="N12" i="9"/>
  <c r="N18" i="9"/>
  <c r="D28" i="9"/>
  <c r="F28" i="9" s="1"/>
  <c r="I28" i="9" s="1"/>
  <c r="K28" i="9" s="1"/>
  <c r="M28" i="9" s="1"/>
  <c r="H28" i="9"/>
  <c r="O10" i="9"/>
  <c r="O13" i="9"/>
  <c r="O15" i="9"/>
  <c r="O17" i="9"/>
  <c r="G24" i="9"/>
  <c r="J24" i="9" s="1"/>
  <c r="L24" i="9" s="1"/>
  <c r="H32" i="9"/>
  <c r="D32" i="9"/>
  <c r="F32" i="9" s="1"/>
  <c r="I32" i="9" s="1"/>
  <c r="K32" i="9" s="1"/>
  <c r="M32" i="9" s="1"/>
  <c r="G28" i="9"/>
  <c r="J28" i="9" s="1"/>
  <c r="L28" i="9" s="1"/>
  <c r="G32" i="9"/>
  <c r="J32" i="9" s="1"/>
  <c r="L32" i="9" s="1"/>
  <c r="F25" i="9"/>
  <c r="I25" i="9" s="1"/>
  <c r="K25" i="9" s="1"/>
  <c r="M25" i="9" s="1"/>
  <c r="F29" i="9"/>
  <c r="I29" i="9" s="1"/>
  <c r="K29" i="9" s="1"/>
  <c r="M29" i="9" s="1"/>
  <c r="F33" i="9"/>
  <c r="I33" i="9" s="1"/>
  <c r="K33" i="9" s="1"/>
  <c r="M33" i="9" s="1"/>
  <c r="D23" i="9"/>
  <c r="F23" i="9" s="1"/>
  <c r="I23" i="9" s="1"/>
  <c r="K23" i="9" s="1"/>
  <c r="M23" i="9" s="1"/>
  <c r="D27" i="9"/>
  <c r="F27" i="9" s="1"/>
  <c r="I27" i="9" s="1"/>
  <c r="K27" i="9" s="1"/>
  <c r="M27" i="9" s="1"/>
  <c r="D31" i="9"/>
  <c r="F31" i="9" s="1"/>
  <c r="I31" i="9" s="1"/>
  <c r="K31" i="9" s="1"/>
  <c r="M31" i="9" s="1"/>
  <c r="J55" i="9" l="1"/>
  <c r="J39" i="9"/>
  <c r="J64" i="9"/>
  <c r="J48" i="9"/>
  <c r="J63" i="9"/>
  <c r="J47" i="9"/>
  <c r="J49" i="9"/>
  <c r="J65" i="9"/>
  <c r="O29" i="9"/>
  <c r="B45" i="9" s="1"/>
  <c r="C45" i="9" s="1"/>
  <c r="O26" i="9"/>
  <c r="B42" i="9" s="1"/>
  <c r="C42" i="9" s="1"/>
  <c r="J58" i="9"/>
  <c r="J42" i="9"/>
  <c r="O27" i="9"/>
  <c r="B43" i="9" s="1"/>
  <c r="B59" i="9" s="1"/>
  <c r="C59" i="9" s="1"/>
  <c r="J59" i="9"/>
  <c r="J43" i="9"/>
  <c r="O25" i="9"/>
  <c r="B41" i="9" s="1"/>
  <c r="C41" i="9" s="1"/>
  <c r="J57" i="9"/>
  <c r="J41" i="9"/>
  <c r="O30" i="9"/>
  <c r="B46" i="9" s="1"/>
  <c r="C46" i="9" s="1"/>
  <c r="N30" i="9"/>
  <c r="D46" i="9" s="1"/>
  <c r="D62" i="9" s="1"/>
  <c r="N29" i="9"/>
  <c r="D45" i="9" s="1"/>
  <c r="G45" i="9" s="1"/>
  <c r="H45" i="9" s="1"/>
  <c r="G47" i="9"/>
  <c r="H47" i="9" s="1"/>
  <c r="E47" i="9"/>
  <c r="D63" i="9"/>
  <c r="D58" i="9"/>
  <c r="G42" i="9"/>
  <c r="H42" i="9" s="1"/>
  <c r="E42" i="9"/>
  <c r="O32" i="9"/>
  <c r="B48" i="9" s="1"/>
  <c r="N32" i="9"/>
  <c r="D48" i="9" s="1"/>
  <c r="E41" i="9"/>
  <c r="D57" i="9"/>
  <c r="G41" i="9"/>
  <c r="H41" i="9" s="1"/>
  <c r="D59" i="9"/>
  <c r="G43" i="9"/>
  <c r="H43" i="9" s="1"/>
  <c r="E43" i="9"/>
  <c r="D65" i="9"/>
  <c r="G49" i="9"/>
  <c r="H49" i="9" s="1"/>
  <c r="E49" i="9"/>
  <c r="O33" i="9"/>
  <c r="B49" i="9" s="1"/>
  <c r="D55" i="9"/>
  <c r="G39" i="9"/>
  <c r="H39" i="9" s="1"/>
  <c r="E39" i="9"/>
  <c r="O31" i="9"/>
  <c r="B47" i="9" s="1"/>
  <c r="O28" i="9"/>
  <c r="B44" i="9" s="1"/>
  <c r="N28" i="9"/>
  <c r="D44" i="9" s="1"/>
  <c r="O24" i="9"/>
  <c r="B40" i="9" s="1"/>
  <c r="N24" i="9"/>
  <c r="D40" i="9" s="1"/>
  <c r="O23" i="9"/>
  <c r="B39" i="9" s="1"/>
  <c r="B57" i="9" l="1"/>
  <c r="C57" i="9" s="1"/>
  <c r="J60" i="9"/>
  <c r="B62" i="9"/>
  <c r="C62" i="9" s="1"/>
  <c r="B61" i="9"/>
  <c r="C61" i="9" s="1"/>
  <c r="J40" i="9"/>
  <c r="C43" i="9"/>
  <c r="B58" i="9"/>
  <c r="C58" i="9" s="1"/>
  <c r="J45" i="9"/>
  <c r="J61" i="9"/>
  <c r="J46" i="9"/>
  <c r="J62" i="9"/>
  <c r="J56" i="9"/>
  <c r="J44" i="9"/>
  <c r="E46" i="9"/>
  <c r="G46" i="9"/>
  <c r="H46" i="9" s="1"/>
  <c r="E45" i="9"/>
  <c r="D61" i="9"/>
  <c r="E61" i="9" s="1"/>
  <c r="E63" i="9"/>
  <c r="G63" i="9"/>
  <c r="H63" i="9" s="1"/>
  <c r="B55" i="9"/>
  <c r="C55" i="9" s="1"/>
  <c r="C39" i="9"/>
  <c r="E62" i="9"/>
  <c r="G62" i="9"/>
  <c r="H62" i="9" s="1"/>
  <c r="D56" i="9"/>
  <c r="G40" i="9"/>
  <c r="H40" i="9" s="1"/>
  <c r="E40" i="9"/>
  <c r="B64" i="9"/>
  <c r="C64" i="9" s="1"/>
  <c r="C48" i="9"/>
  <c r="G65" i="9"/>
  <c r="H65" i="9" s="1"/>
  <c r="E65" i="9"/>
  <c r="D64" i="9"/>
  <c r="G48" i="9"/>
  <c r="H48" i="9" s="1"/>
  <c r="E48" i="9"/>
  <c r="C40" i="9"/>
  <c r="B56" i="9"/>
  <c r="C56" i="9" s="1"/>
  <c r="E59" i="9"/>
  <c r="G59" i="9"/>
  <c r="H59" i="9" s="1"/>
  <c r="C44" i="9"/>
  <c r="B60" i="9"/>
  <c r="C60" i="9" s="1"/>
  <c r="E58" i="9"/>
  <c r="G58" i="9"/>
  <c r="H58" i="9" s="1"/>
  <c r="C47" i="9"/>
  <c r="B63" i="9"/>
  <c r="C63" i="9" s="1"/>
  <c r="D60" i="9"/>
  <c r="G44" i="9"/>
  <c r="H44" i="9" s="1"/>
  <c r="E44" i="9"/>
  <c r="E55" i="9"/>
  <c r="G55" i="9"/>
  <c r="H55" i="9" s="1"/>
  <c r="C49" i="9"/>
  <c r="B65" i="9"/>
  <c r="C65" i="9" s="1"/>
  <c r="E57" i="9"/>
  <c r="G57" i="9"/>
  <c r="H57" i="9" s="1"/>
  <c r="G61" i="9" l="1"/>
  <c r="H61" i="9" s="1"/>
  <c r="E56" i="9"/>
  <c r="G56" i="9"/>
  <c r="H56" i="9" s="1"/>
  <c r="E60" i="9"/>
  <c r="G60" i="9"/>
  <c r="H60" i="9" s="1"/>
  <c r="E64" i="9"/>
  <c r="G64" i="9"/>
  <c r="H64" i="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<sst xmlns="http://schemas.openxmlformats.org/spreadsheetml/2006/main" count="210" uniqueCount="134">
  <si>
    <t>Segments</t>
  </si>
  <si>
    <t>Polygon angle</t>
  </si>
  <si>
    <t>Cut angle</t>
  </si>
  <si>
    <t>Enter these items</t>
  </si>
  <si>
    <t>Useful Numbers. Ranges for closest 1/16":</t>
  </si>
  <si>
    <t>Gap width - parallel pieces or parallel open gap</t>
  </si>
  <si>
    <t>Fraction</t>
  </si>
  <si>
    <t>Ranges</t>
  </si>
  <si>
    <t>Final values for the shop</t>
  </si>
  <si>
    <t>even</t>
  </si>
  <si>
    <t>1/16"</t>
  </si>
  <si>
    <t>Final cut ring to be the following dimensions:</t>
  </si>
  <si>
    <t>Polygon properties giving final cut</t>
  </si>
  <si>
    <t>1/8"</t>
  </si>
  <si>
    <t>Overall Radius</t>
  </si>
  <si>
    <t>Overall Diameter</t>
  </si>
  <si>
    <t>Overall Circumference</t>
  </si>
  <si>
    <t>Ring Width</t>
  </si>
  <si>
    <t>Circumference - gaps</t>
  </si>
  <si>
    <t>diameter - gaps</t>
  </si>
  <si>
    <t>Segment Lengths</t>
  </si>
  <si>
    <t>segment width</t>
  </si>
  <si>
    <t>3/16"</t>
  </si>
  <si>
    <t>Row</t>
  </si>
  <si>
    <t>In</t>
  </si>
  <si>
    <t>Out</t>
  </si>
  <si>
    <t>1/4"</t>
  </si>
  <si>
    <t>5/16"</t>
  </si>
  <si>
    <t>3/8"</t>
  </si>
  <si>
    <t>7/16"</t>
  </si>
  <si>
    <t>1/2"</t>
  </si>
  <si>
    <t>9/16"</t>
  </si>
  <si>
    <t>5/8"</t>
  </si>
  <si>
    <t>11/16"</t>
  </si>
  <si>
    <t>3/4"</t>
  </si>
  <si>
    <t>13/16"</t>
  </si>
  <si>
    <t>7/8"</t>
  </si>
  <si>
    <t>15/16"</t>
  </si>
  <si>
    <t>final segment properties</t>
  </si>
  <si>
    <t>1"</t>
  </si>
  <si>
    <t>Ranges for closest 1/32":</t>
  </si>
  <si>
    <t>1/32"</t>
  </si>
  <si>
    <t>3/32"</t>
  </si>
  <si>
    <t>5/32"</t>
  </si>
  <si>
    <t>7/32"</t>
  </si>
  <si>
    <t>9/32"</t>
  </si>
  <si>
    <t>Segment dimensions in closest 1/16" fractional measurements:</t>
  </si>
  <si>
    <t>Segment Width</t>
  </si>
  <si>
    <t>Segment Width Carpenter</t>
  </si>
  <si>
    <t>Outer Segment Length</t>
  </si>
  <si>
    <t>Outer Segment Length Carpenter</t>
  </si>
  <si>
    <t>Table Saw Gap</t>
  </si>
  <si>
    <t>Table Saw Gap Carpenter</t>
  </si>
  <si>
    <t>Estimated Length of Material</t>
  </si>
  <si>
    <t>11/32"</t>
  </si>
  <si>
    <t>table saw kerf</t>
  </si>
  <si>
    <t>13/32"</t>
  </si>
  <si>
    <t>15/32"</t>
  </si>
  <si>
    <t>17/32"</t>
  </si>
  <si>
    <t>19/32"</t>
  </si>
  <si>
    <t>21/32"</t>
  </si>
  <si>
    <t>23/32"</t>
  </si>
  <si>
    <t>Segment dimensions in closest 1/32" fractional measurements:</t>
  </si>
  <si>
    <t>25/32"</t>
  </si>
  <si>
    <t>27/32"</t>
  </si>
  <si>
    <t>29/32"</t>
  </si>
  <si>
    <t>31/32"</t>
  </si>
  <si>
    <t>Start by making a drawing of the bowl or object. Here I have drawn a simple bowl.</t>
  </si>
  <si>
    <t>Next, I mark off the layers (rings) by making sure each one is wide enough to make the shape when the corners of the rings are turned down</t>
  </si>
  <si>
    <t>The definitions of each of the parts that are required are shown to the left</t>
  </si>
  <si>
    <t>The ring padding is computed to be the same on both sides of each segment</t>
  </si>
  <si>
    <t>Calculated segment properties including Ring Padding and Gap:</t>
  </si>
  <si>
    <t>Ring Padding - this is the extra material on the inside and outside of the polygon that will be cut off - same on both sides</t>
  </si>
  <si>
    <t>I usually use 1/8" padding, but I originally started at 3/32" until I got a little more confident in making accurate rings. Soon, I will probably go on down to 1/16"</t>
  </si>
  <si>
    <t>The finished width of the bowl can vary, but here I have about 1/2" with a little thicker as you move toward the bottom.</t>
  </si>
  <si>
    <t>I have used graph paper, so the original drawing that I scanned is to scale. The overall design radius of the bowl is 5.5", so the diameter will come out to 11"</t>
  </si>
  <si>
    <t>The results are given in the drawing, then I transfer the numbers into the spreadsheet calculations under the tab "Calculations".</t>
  </si>
  <si>
    <t>As soon as you enter the inside and outside radii of the circle, all of the calculations are done for that ring. Scroll down to the bottom to see the most important results.</t>
  </si>
  <si>
    <t>You need the Segment Width to rip the workpiece to the right width, then set the correct and angle to crosscut the segments. This process should use a sled and stop</t>
  </si>
  <si>
    <t xml:space="preserve">I have found that setting the Table Saw Gap using simple measuring devices is not always close enough. </t>
  </si>
  <si>
    <t>Note that the Outside Segment width and the Table Saw Gap are NOT the same. The Table Saw Gap has been computed and given in the final results.</t>
  </si>
  <si>
    <t>A small error multiplied by many segments can give an inaccurate overall diameter of the ring</t>
  </si>
  <si>
    <t xml:space="preserve">There is also an estimate of the length of the work piece that is needed to get all the pieces for the ring. </t>
  </si>
  <si>
    <t>My blade is approximately 3/32" which is the default number given.</t>
  </si>
  <si>
    <t>All of the cells in the worksheet are protected from accidental changes, but you can unprotect the sheet without any password. Good luck with changes if you want to make them!</t>
  </si>
  <si>
    <t>Since the original drawing is to scale, I just grabbed my calipers and measured from the center (0) to the inside and outside of each ring</t>
  </si>
  <si>
    <t>The Gap Width may be zero. Sometimes I do use about 1/8" gap width and put in highlight pieces into the ring. These calculations are for a parallel gap only.</t>
  </si>
  <si>
    <t>Use however many segments per ring meets your needs</t>
  </si>
  <si>
    <t>The more segments in a ring, the closer it approximates a circle and the more intricate patterns you can get using the smaller pieces</t>
  </si>
  <si>
    <t>Finally, I have included space for 10 rows. You can either add more rows if needed (be careful!), or you can save 10 rows and add 10 more rows in a second sheet if needed</t>
  </si>
  <si>
    <t>The ring padding is "slop" if you want to call it that. Since no polygon which is glued up will be perfect, you need to have some extra material that can be turned away</t>
  </si>
  <si>
    <t>The drawing to the left was derived from an 8 sided ring (octagon), but I usually now use a 12, 24 or 48 sided ring. The 48 sided ring is a little hard to do but can be worth it.</t>
  </si>
  <si>
    <t>The final results are given in both decimal and carpenter measurements. You have a choice of 1/16" or 1/32" resolution for the carpenter measurements</t>
  </si>
  <si>
    <t>This is done by taking the average width of a segment, multiplying by the number of segments and including an appropriate number of table saw kerfs</t>
  </si>
  <si>
    <t xml:space="preserve"> " even</t>
  </si>
  <si>
    <t xml:space="preserve">  1/16"</t>
  </si>
  <si>
    <t xml:space="preserve">  1/8"</t>
  </si>
  <si>
    <t xml:space="preserve">  3/16"</t>
  </si>
  <si>
    <t xml:space="preserve">  1/4"</t>
  </si>
  <si>
    <t xml:space="preserve">  5/16"</t>
  </si>
  <si>
    <t xml:space="preserve">  3/8"</t>
  </si>
  <si>
    <t xml:space="preserve">  7/16"</t>
  </si>
  <si>
    <t xml:space="preserve">  1/2"</t>
  </si>
  <si>
    <t xml:space="preserve">  9/16"</t>
  </si>
  <si>
    <t xml:space="preserve">  5/8"</t>
  </si>
  <si>
    <t xml:space="preserve">  11/16"</t>
  </si>
  <si>
    <t xml:space="preserve">  3/4"</t>
  </si>
  <si>
    <t xml:space="preserve">  13/16"</t>
  </si>
  <si>
    <t xml:space="preserve">  7/8"</t>
  </si>
  <si>
    <t xml:space="preserve">  15/16"</t>
  </si>
  <si>
    <t xml:space="preserve">  1"</t>
  </si>
  <si>
    <t xml:space="preserve">    5/16"</t>
  </si>
  <si>
    <t xml:space="preserve">  1/32"</t>
  </si>
  <si>
    <t xml:space="preserve">  3/32"</t>
  </si>
  <si>
    <t xml:space="preserve">  5/32"</t>
  </si>
  <si>
    <t xml:space="preserve">  7/32"</t>
  </si>
  <si>
    <t xml:space="preserve">  9/32"</t>
  </si>
  <si>
    <t xml:space="preserve">  11/32"</t>
  </si>
  <si>
    <t xml:space="preserve">  13/32"</t>
  </si>
  <si>
    <t xml:space="preserve">  15/32"</t>
  </si>
  <si>
    <t xml:space="preserve">  17/32"</t>
  </si>
  <si>
    <t xml:space="preserve">  19/32"</t>
  </si>
  <si>
    <t xml:space="preserve">  21/32"</t>
  </si>
  <si>
    <t xml:space="preserve">  23/32"</t>
  </si>
  <si>
    <t xml:space="preserve">  25/32"</t>
  </si>
  <si>
    <t xml:space="preserve">  27/32"</t>
  </si>
  <si>
    <t xml:space="preserve">  29/32"</t>
  </si>
  <si>
    <t xml:space="preserve">  31/32"</t>
  </si>
  <si>
    <t>text</t>
  </si>
  <si>
    <t>Calculated values of interest</t>
  </si>
  <si>
    <t>Gap</t>
  </si>
  <si>
    <t>Padding</t>
  </si>
  <si>
    <t>I recommend that you set the Table Saw Gap by cutting test pieces using scraps, measuring the actual Segment Length with calipers, and adjusting the gap to get within 0.01"</t>
  </si>
  <si>
    <t>date of this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</si>
</sst>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
  </numFmts>
  <fonts count="5" x14ac:knownFonts="1">
    <font>
      <sz val="11"/>
      <color theme="1"/>
      <name val="Aptos Narrow"/>
      <family val="2"/>
      <scheme val="minor"/>
    </font>
    <font>
      <b/>
      <sz val="11"/>
      <color theme="1"/>
      <name val="Aptos Narrow"/>
      <family val="2"/>
      <scheme val="minor"/>
    </font>
    <font>
      <sz val="12"/>
      <color theme="1"/>
      <name val="Times New Roman"/>
      <family val="1"/>
    </font>
    <font>
      <b/>
      <sz val="12"/>
      <color theme="9" tint="-0.249977111117893"/>
      <name val="Times New Roman"/>
      <family val="1"/>
    </font>
    <font>
      <sz val="10"/>
      <color theme="1"/>
      <name val="Times New Roman"/>
      <family val="1"/>
    </font>
  </fonts>
  <fills count="6">
    <fill>
      <patternFill patternType="none"/>
    </fill>
    <fill>
      <patternFill patternType="gray125"/>
    </fill>
    <fill>
      <patternFill patternType="solid">
        <fgColor rgb="FFFFABAB"/>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6">
    <xf numFmtId="0" fontId="0" fillId="0" borderId="0" xfId="0"/>
    <xf numFmtId="0" fontId="1" fillId="0" borderId="0" xfId="0" applyFont="1"/>
    <xf numFmtId="0" fontId="2" fillId="2" borderId="0" xfId="0" applyFont="1" applyFill="1" applyProtection="1">
      <protection locked="0"/>
    </xf>
    <xf numFmtId="0" fontId="3" fillId="0" borderId="0" xfId="0" applyFont="1"/>
    <xf numFmtId="0" fontId="2" fillId="0" borderId="0" xfId="0" applyFont="1"/>
    <xf numFmtId="0" fontId="2" fillId="3" borderId="0" xfId="0" applyFont="1" applyFill="1"/>
    <xf numFmtId="164" fontId="2" fillId="0" borderId="0" xfId="0" applyNumberFormat="1" applyFont="1"/>
    <xf numFmtId="2" fontId="2" fillId="3" borderId="0" xfId="0" applyNumberFormat="1" applyFont="1" applyFill="1"/>
    <xf numFmtId="165" fontId="2" fillId="0" borderId="0" xfId="0" applyNumberFormat="1" applyFont="1"/>
    <xf numFmtId="0" fontId="2" fillId="2" borderId="1" xfId="0" applyFont="1" applyFill="1" applyBorder="1"/>
    <xf numFmtId="49" fontId="2" fillId="0" borderId="0" xfId="0" applyNumberFormat="1" applyFont="1" applyAlignment="1">
      <alignment horizontal="right"/>
    </xf>
    <xf numFmtId="166" fontId="2" fillId="0" borderId="0" xfId="0" applyNumberFormat="1" applyFont="1"/>
    <xf numFmtId="0" fontId="2" fillId="3" borderId="4" xfId="0" applyFont="1" applyFill="1" applyBorder="1"/>
    <xf numFmtId="164" fontId="2" fillId="0" borderId="0" xfId="0" applyNumberFormat="1" applyFont="1" applyAlignment="1">
      <alignment horizontal="right"/>
    </xf>
    <xf numFmtId="0" fontId="2" fillId="4" borderId="6" xfId="0" applyFont="1" applyFill="1" applyBorder="1"/>
    <xf numFmtId="166" fontId="2" fillId="0" borderId="20" xfId="0" applyNumberFormat="1" applyFont="1" applyBorder="1"/>
    <xf numFmtId="0" fontId="2" fillId="0" borderId="19" xfId="0" applyFont="1" applyBorder="1"/>
    <xf numFmtId="0" fontId="2" fillId="0" borderId="20" xfId="0" applyFont="1" applyBorder="1"/>
    <xf numFmtId="0" fontId="2" fillId="0" borderId="12" xfId="0" applyFont="1" applyBorder="1" applyAlignment="1">
      <alignment horizontal="center"/>
    </xf>
    <xf numFmtId="0" fontId="2" fillId="0" borderId="17" xfId="0" applyFont="1" applyBorder="1"/>
    <xf numFmtId="0" fontId="2" fillId="0" borderId="16" xfId="0" applyFont="1" applyBorder="1" applyAlignment="1">
      <alignment horizontal="center"/>
    </xf>
    <xf numFmtId="0" fontId="2" fillId="0" borderId="0" xfId="0" applyFont="1" applyProtection="1">
      <protection locked="0"/>
    </xf>
    <xf numFmtId="164" fontId="2" fillId="2" borderId="0" xfId="0" applyNumberFormat="1" applyFont="1" applyFill="1" applyProtection="1">
      <protection locked="0"/>
    </xf>
    <xf numFmtId="164" fontId="2" fillId="2" borderId="19" xfId="0" applyNumberFormat="1" applyFont="1" applyFill="1" applyBorder="1" applyProtection="1">
      <protection locked="0"/>
    </xf>
    <xf numFmtId="164" fontId="2" fillId="0" borderId="19" xfId="0" applyNumberFormat="1" applyFont="1" applyBorder="1"/>
    <xf numFmtId="164" fontId="2" fillId="0" borderId="20" xfId="0" applyNumberFormat="1" applyFont="1" applyBorder="1"/>
    <xf numFmtId="165" fontId="2" fillId="0" borderId="14" xfId="0" applyNumberFormat="1" applyFont="1" applyBorder="1"/>
    <xf numFmtId="164" fontId="2" fillId="3" borderId="20" xfId="0" applyNumberFormat="1" applyFont="1" applyFill="1" applyBorder="1"/>
    <xf numFmtId="164" fontId="2" fillId="3" borderId="19" xfId="0" applyNumberFormat="1" applyFont="1" applyFill="1" applyBorder="1"/>
    <xf numFmtId="165" fontId="2" fillId="0" borderId="19" xfId="0" applyNumberFormat="1" applyFont="1" applyBorder="1"/>
    <xf numFmtId="1" fontId="2" fillId="0" borderId="0" xfId="0" applyNumberFormat="1" applyFont="1"/>
    <xf numFmtId="49" fontId="2" fillId="0" borderId="0" xfId="0" quotePrefix="1" applyNumberFormat="1" applyFont="1" applyAlignment="1">
      <alignment horizontal="right"/>
    </xf>
    <xf numFmtId="166" fontId="2" fillId="0" borderId="19" xfId="0" applyNumberFormat="1" applyFont="1" applyBorder="1"/>
    <xf numFmtId="0" fontId="2" fillId="0" borderId="9" xfId="0" applyFont="1" applyBorder="1" applyAlignment="1">
      <alignment horizontal="center"/>
    </xf>
    <xf numFmtId="166" fontId="2" fillId="0" borderId="22" xfId="0" applyNumberFormat="1" applyFont="1" applyBorder="1"/>
    <xf numFmtId="0" fontId="2" fillId="0" borderId="0" xfId="0"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 fillId="0" borderId="19" xfId="0" applyNumberFormat="1" applyFont="1" applyBorder="1" applyAlignment="1">
      <alignment horizontal="center" vertical="center" wrapText="1"/>
    </xf>
    <xf numFmtId="0" fontId="2" fillId="0" borderId="20" xfId="0" applyFont="1" applyBorder="1" applyAlignment="1">
      <alignment horizontal="right" vertical="center"/>
    </xf>
    <xf numFmtId="165" fontId="2" fillId="0" borderId="20" xfId="0" applyNumberFormat="1" applyFont="1" applyBorder="1" applyAlignment="1">
      <alignment horizontal="right" vertical="center"/>
    </xf>
    <xf numFmtId="0" fontId="2" fillId="2" borderId="20" xfId="0" applyFont="1" applyFill="1" applyBorder="1" applyProtection="1">
      <protection locked="0"/>
    </xf>
    <xf numFmtId="0" fontId="2" fillId="0" borderId="0" xfId="0" applyFont="1" applyAlignment="1">
      <alignment horizontal="left" vertical="center"/>
    </xf>
    <xf numFmtId="0" fontId="2" fillId="0" borderId="0" xfId="0" applyFont="1" applyAlignment="1">
      <alignment horizontal="center" wrapText="1"/>
    </xf>
    <xf numFmtId="165" fontId="2" fillId="0" borderId="20" xfId="0" applyNumberFormat="1" applyFont="1" applyBorder="1"/>
    <xf numFmtId="164" fontId="2" fillId="4" borderId="19" xfId="0" applyNumberFormat="1" applyFont="1" applyFill="1" applyBorder="1"/>
    <xf numFmtId="0" fontId="2" fillId="4" borderId="0" xfId="0" applyFont="1" applyFill="1" applyAlignment="1">
      <alignment horizontal="right"/>
    </xf>
    <xf numFmtId="164" fontId="2" fillId="4" borderId="20" xfId="0" applyNumberFormat="1" applyFont="1" applyFill="1" applyBorder="1"/>
    <xf numFmtId="0" fontId="2" fillId="4" borderId="14" xfId="0" applyFont="1" applyFill="1" applyBorder="1" applyAlignment="1">
      <alignment horizontal="right"/>
    </xf>
    <xf numFmtId="164" fontId="2" fillId="4" borderId="19" xfId="0" applyNumberFormat="1" applyFont="1" applyFill="1" applyBorder="1" applyAlignment="1">
      <alignment vertical="center" wrapText="1"/>
    </xf>
    <xf numFmtId="49" fontId="2" fillId="5" borderId="0" xfId="0" applyNumberFormat="1" applyFont="1" applyFill="1" applyAlignment="1">
      <alignment horizontal="right"/>
    </xf>
    <xf numFmtId="164" fontId="2" fillId="5" borderId="0" xfId="0" applyNumberFormat="1" applyFont="1" applyFill="1"/>
    <xf numFmtId="166" fontId="2" fillId="5" borderId="20" xfId="0" applyNumberFormat="1" applyFont="1" applyFill="1" applyBorder="1"/>
    <xf numFmtId="166" fontId="2" fillId="5" borderId="22" xfId="0" applyNumberFormat="1" applyFont="1" applyFill="1" applyBorder="1"/>
    <xf numFmtId="0" fontId="2" fillId="5" borderId="0" xfId="0" applyFont="1" applyFill="1"/>
    <xf numFmtId="164" fontId="2" fillId="5" borderId="19" xfId="0" applyNumberFormat="1" applyFont="1" applyFill="1" applyBorder="1"/>
    <xf numFmtId="0" fontId="2" fillId="5" borderId="0" xfId="0" applyFont="1" applyFill="1" applyAlignment="1">
      <alignment horizontal="right"/>
    </xf>
    <xf numFmtId="164" fontId="2" fillId="5" borderId="20" xfId="0" applyNumberFormat="1" applyFont="1" applyFill="1" applyBorder="1"/>
    <xf numFmtId="0" fontId="2" fillId="5" borderId="19" xfId="0" applyFont="1" applyFill="1" applyBorder="1" applyAlignment="1">
      <alignment horizontal="right"/>
    </xf>
    <xf numFmtId="164" fontId="2" fillId="5" borderId="19" xfId="0" applyNumberFormat="1" applyFont="1" applyFill="1" applyBorder="1" applyAlignment="1">
      <alignment vertical="center" wrapText="1"/>
    </xf>
    <xf numFmtId="0" fontId="2" fillId="5" borderId="20" xfId="0" applyFont="1" applyFill="1" applyBorder="1"/>
    <xf numFmtId="0" fontId="2" fillId="4" borderId="19" xfId="0" applyFont="1" applyFill="1" applyBorder="1" applyAlignment="1">
      <alignment horizontal="right"/>
    </xf>
    <xf numFmtId="0" fontId="2" fillId="0" borderId="20" xfId="0" applyFont="1" applyBorder="1" applyAlignment="1">
      <alignment horizontal="center" wrapText="1"/>
    </xf>
    <xf numFmtId="165" fontId="2" fillId="5" borderId="20" xfId="0" applyNumberFormat="1" applyFont="1" applyFill="1" applyBorder="1"/>
    <xf numFmtId="0" fontId="2" fillId="0" borderId="0" xfId="0" applyFont="1" applyAlignment="1">
      <alignment vertical="center" wrapText="1"/>
    </xf>
    <xf numFmtId="0" fontId="2" fillId="4" borderId="0" xfId="0" applyFont="1" applyFill="1" applyAlignment="1">
      <alignment vertical="center" wrapText="1"/>
    </xf>
    <xf numFmtId="0" fontId="2" fillId="4" borderId="0" xfId="0" applyFont="1" applyFill="1"/>
    <xf numFmtId="165" fontId="2" fillId="4" borderId="0" xfId="0" applyNumberFormat="1" applyFont="1" applyFill="1"/>
    <xf numFmtId="2" fontId="2" fillId="0" borderId="0" xfId="0" applyNumberFormat="1" applyFont="1"/>
    <xf numFmtId="0" fontId="2" fillId="0" borderId="0" xfId="0" applyFont="1" applyAlignment="1">
      <alignment horizontal="right"/>
    </xf>
    <xf numFmtId="165" fontId="2" fillId="0" borderId="0" xfId="0" applyNumberFormat="1" applyFont="1" applyAlignment="1">
      <alignment horizontal="center" vertical="center" wrapText="1"/>
    </xf>
    <xf numFmtId="165" fontId="2" fillId="0" borderId="0" xfId="0" applyNumberFormat="1" applyFont="1" applyAlignment="1">
      <alignment vertical="center"/>
    </xf>
    <xf numFmtId="164" fontId="2" fillId="0" borderId="0" xfId="0" applyNumberFormat="1" applyFont="1" applyAlignment="1">
      <alignment vertical="center" wrapText="1"/>
    </xf>
    <xf numFmtId="0" fontId="2" fillId="0" borderId="0" xfId="0" applyFont="1" applyAlignment="1">
      <alignment horizontal="right" vertical="center" wrapText="1"/>
    </xf>
    <xf numFmtId="164" fontId="2" fillId="0" borderId="0" xfId="0" applyNumberFormat="1" applyFont="1" applyAlignment="1">
      <alignment horizontal="center" vertical="center" wrapText="1"/>
    </xf>
    <xf numFmtId="1" fontId="2" fillId="5" borderId="20" xfId="0" applyNumberFormat="1" applyFont="1" applyFill="1" applyBorder="1" applyAlignment="1">
      <alignment horizontal="right"/>
    </xf>
    <xf numFmtId="1" fontId="2" fillId="4" borderId="20" xfId="0" applyNumberFormat="1" applyFont="1" applyFill="1" applyBorder="1" applyAlignment="1">
      <alignment horizontal="right"/>
    </xf>
    <xf numFmtId="2" fontId="2" fillId="4" borderId="20" xfId="0" applyNumberFormat="1" applyFont="1" applyFill="1" applyBorder="1" applyAlignment="1">
      <alignment horizontal="right"/>
    </xf>
    <xf numFmtId="14" fontId="4" fillId="0" borderId="0" xfId="0" applyNumberFormat="1" applyFont="1"/>
    <xf numFmtId="0" fontId="0" fillId="0" borderId="16"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21" xfId="0" applyFont="1" applyBorder="1" applyAlignment="1">
      <alignment horizontal="center"/>
    </xf>
    <xf numFmtId="0" fontId="2" fillId="0" borderId="23" xfId="0"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6" xfId="0" applyFont="1" applyBorder="1" applyAlignment="1">
      <alignment horizontal="center" wrapText="1"/>
    </xf>
    <xf numFmtId="164" fontId="2" fillId="0" borderId="12" xfId="0" applyNumberFormat="1" applyFont="1" applyBorder="1" applyAlignment="1">
      <alignment horizontal="center"/>
    </xf>
    <xf numFmtId="164" fontId="2" fillId="0" borderId="13" xfId="0" applyNumberFormat="1" applyFont="1" applyBorder="1" applyAlignment="1">
      <alignment horizontal="center"/>
    </xf>
    <xf numFmtId="0" fontId="2" fillId="0" borderId="14" xfId="0" applyFont="1" applyBorder="1" applyAlignment="1">
      <alignment horizontal="center" wrapText="1"/>
    </xf>
    <xf numFmtId="0" fontId="2" fillId="0" borderId="18" xfId="0" applyFont="1" applyBorder="1" applyAlignment="1">
      <alignment horizontal="center" wrapText="1"/>
    </xf>
    <xf numFmtId="0" fontId="2" fillId="0" borderId="15"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164" fontId="2" fillId="0" borderId="19"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Bowl Shape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CalcsExample!$B$7</c:f>
              <c:strCache>
                <c:ptCount val="1"/>
                <c:pt idx="0">
                  <c:v>In</c:v>
                </c:pt>
              </c:strCache>
            </c:strRef>
          </c:tx>
          <c:spPr>
            <a:ln w="19050" cap="rnd">
              <a:solidFill>
                <a:schemeClr val="accent1"/>
              </a:solidFill>
              <a:round/>
            </a:ln>
            <a:effectLst/>
          </c:spPr>
          <c:marker>
            <c:symbol val="none"/>
          </c:marker>
          <c:xVal>
            <c:numRef>
              <c:f>CalcsExample!$B$8:$B$18</c:f>
              <c:numCache>
                <c:formatCode>0.0000</c:formatCode>
                <c:ptCount val="11"/>
                <c:pt idx="0">
                  <c:v>5.242</c:v>
                </c:pt>
                <c:pt idx="1">
                  <c:v>5.0385</c:v>
                </c:pt>
                <c:pt idx="2">
                  <c:v>4.7835000000000001</c:v>
                </c:pt>
                <c:pt idx="3">
                  <c:v>4.4089999999999998</c:v>
                </c:pt>
                <c:pt idx="4">
                  <c:v>4.0199999999999996</c:v>
                </c:pt>
                <c:pt idx="5">
                  <c:v>3.5070000000000001</c:v>
                </c:pt>
                <c:pt idx="6">
                  <c:v>2.6124999999999998</c:v>
                </c:pt>
                <c:pt idx="7">
                  <c:v>1.3165</c:v>
                </c:pt>
              </c:numCache>
            </c:numRef>
          </c:xVal>
          <c:yVal>
            <c:numRef>
              <c:f>CalcsExample!$A$8:$A$18</c:f>
              <c:numCache>
                <c:formatCode>General</c:formatCode>
                <c:ptCount val="11"/>
                <c:pt idx="0">
                  <c:v>8</c:v>
                </c:pt>
                <c:pt idx="1">
                  <c:v>7</c:v>
                </c:pt>
                <c:pt idx="2">
                  <c:v>6</c:v>
                </c:pt>
                <c:pt idx="3">
                  <c:v>5</c:v>
                </c:pt>
                <c:pt idx="4">
                  <c:v>4</c:v>
                </c:pt>
                <c:pt idx="5">
                  <c:v>3</c:v>
                </c:pt>
                <c:pt idx="6">
                  <c:v>2</c:v>
                </c:pt>
                <c:pt idx="7">
                  <c:v>1</c:v>
                </c:pt>
              </c:numCache>
            </c:numRef>
          </c:yVal>
          <c:smooth val="0"/>
          <c:extLst>
            <c:ext xmlns:c16="http://schemas.microsoft.com/office/drawing/2014/chart" uri="{C3380CC4-5D6E-409C-BE32-E72D297353CC}">
              <c16:uniqueId val="{00000000-0C8E-446B-8F74-3B11BF6E2A5B}"/>
            </c:ext>
          </c:extLst>
        </c:ser>
        <c:ser>
          <c:idx val="1"/>
          <c:order val="1"/>
          <c:tx>
            <c:strRef>
              <c:f>CalcsExample!$C$7</c:f>
              <c:strCache>
                <c:ptCount val="1"/>
                <c:pt idx="0">
                  <c:v>Out</c:v>
                </c:pt>
              </c:strCache>
            </c:strRef>
          </c:tx>
          <c:spPr>
            <a:ln w="19050" cap="rnd">
              <a:solidFill>
                <a:schemeClr val="accent2"/>
              </a:solidFill>
              <a:round/>
            </a:ln>
            <a:effectLst/>
          </c:spPr>
          <c:marker>
            <c:symbol val="none"/>
          </c:marker>
          <c:xVal>
            <c:numRef>
              <c:f>CalcsExample!$C$8:$C$18</c:f>
              <c:numCache>
                <c:formatCode>0.0000</c:formatCode>
                <c:ptCount val="11"/>
                <c:pt idx="0">
                  <c:v>5.7489999999999997</c:v>
                </c:pt>
                <c:pt idx="1">
                  <c:v>5.6414999999999997</c:v>
                </c:pt>
                <c:pt idx="2">
                  <c:v>5.4465000000000003</c:v>
                </c:pt>
                <c:pt idx="3">
                  <c:v>5.2380000000000004</c:v>
                </c:pt>
                <c:pt idx="4">
                  <c:v>4.9634999999999998</c:v>
                </c:pt>
                <c:pt idx="5">
                  <c:v>4.5949999999999998</c:v>
                </c:pt>
                <c:pt idx="6">
                  <c:v>4.1870000000000003</c:v>
                </c:pt>
                <c:pt idx="7">
                  <c:v>3.6019999999999999</c:v>
                </c:pt>
              </c:numCache>
            </c:numRef>
          </c:xVal>
          <c:yVal>
            <c:numRef>
              <c:f>CalcsExample!$A$8:$A$18</c:f>
              <c:numCache>
                <c:formatCode>General</c:formatCode>
                <c:ptCount val="11"/>
                <c:pt idx="0">
                  <c:v>8</c:v>
                </c:pt>
                <c:pt idx="1">
                  <c:v>7</c:v>
                </c:pt>
                <c:pt idx="2">
                  <c:v>6</c:v>
                </c:pt>
                <c:pt idx="3">
                  <c:v>5</c:v>
                </c:pt>
                <c:pt idx="4">
                  <c:v>4</c:v>
                </c:pt>
                <c:pt idx="5">
                  <c:v>3</c:v>
                </c:pt>
                <c:pt idx="6">
                  <c:v>2</c:v>
                </c:pt>
                <c:pt idx="7">
                  <c:v>1</c:v>
                </c:pt>
              </c:numCache>
            </c:numRef>
          </c:yVal>
          <c:smooth val="0"/>
          <c:extLst>
            <c:ext xmlns:c16="http://schemas.microsoft.com/office/drawing/2014/chart" uri="{C3380CC4-5D6E-409C-BE32-E72D297353CC}">
              <c16:uniqueId val="{00000001-0C8E-446B-8F74-3B11BF6E2A5B}"/>
            </c:ext>
          </c:extLst>
        </c:ser>
        <c:dLbls>
          <c:showLegendKey val="0"/>
          <c:showVal val="0"/>
          <c:showCatName val="0"/>
          <c:showSerName val="0"/>
          <c:showPercent val="0"/>
          <c:showBubbleSize val="0"/>
        </c:dLbls>
        <c:axId val="998179248"/>
        <c:axId val="998179608"/>
      </c:scatterChart>
      <c:valAx>
        <c:axId val="998179248"/>
        <c:scaling>
          <c:orientation val="minMax"/>
          <c:min val="-1"/>
        </c:scaling>
        <c:delete val="0"/>
        <c:axPos val="b"/>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179608"/>
        <c:crosses val="autoZero"/>
        <c:crossBetween val="midCat"/>
      </c:valAx>
      <c:valAx>
        <c:axId val="998179608"/>
        <c:scaling>
          <c:orientation val="minMax"/>
          <c:min val="-1"/>
        </c:scaling>
        <c:delete val="0"/>
        <c:axPos val="l"/>
        <c:majorGridlines>
          <c:spPr>
            <a:ln w="9525" cap="flat" cmpd="sng" algn="ctr">
              <a:solidFill>
                <a:schemeClr val="bg2"/>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1792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46</xdr:row>
      <xdr:rowOff>19050</xdr:rowOff>
    </xdr:from>
    <xdr:to>
      <xdr:col>10</xdr:col>
      <xdr:colOff>565641</xdr:colOff>
      <xdr:row>65</xdr:row>
      <xdr:rowOff>9525</xdr:rowOff>
    </xdr:to>
    <xdr:pic>
      <xdr:nvPicPr>
        <xdr:cNvPr id="2" name="Picture 1">
          <a:extLst>
            <a:ext uri="{FF2B5EF4-FFF2-40B4-BE49-F238E27FC236}">
              <a16:creationId xmlns:a16="http://schemas.microsoft.com/office/drawing/2014/main" id="{AE565397-9ED3-4BDC-1024-500591F55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8782050"/>
          <a:ext cx="6594966"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28575</xdr:colOff>
      <xdr:row>2</xdr:row>
      <xdr:rowOff>57150</xdr:rowOff>
    </xdr:from>
    <xdr:to>
      <xdr:col>32</xdr:col>
      <xdr:colOff>19050</xdr:colOff>
      <xdr:row>30</xdr:row>
      <xdr:rowOff>123825</xdr:rowOff>
    </xdr:to>
    <xdr:graphicFrame macro="">
      <xdr:nvGraphicFramePr>
        <xdr:cNvPr id="2" name="Chart 1">
          <a:extLst>
            <a:ext uri="{FF2B5EF4-FFF2-40B4-BE49-F238E27FC236}">
              <a16:creationId xmlns:a16="http://schemas.microsoft.com/office/drawing/2014/main" id="{C9A16116-3CB6-400F-B67F-E28E8F8B2F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ECE5-C1A9-48C6-AA29-1B4A370449C5}">
  <sheetPr codeName="Sheet1"/>
  <dimension ref="A1:M69"/>
  <sheetViews>
    <sheetView zoomScaleNormal="100" workbookViewId="0">
      <selection activeCell="S67" sqref="S67"/>
    </sheetView>
  </sheetViews>
  <sheetFormatPr defaultRowHeight="15" x14ac:dyDescent="0.25"/>
  <cols>
    <col min="9" max="9" width="9.140625" customWidth="1"/>
  </cols>
  <sheetData>
    <row r="1" spans="1:13" x14ac:dyDescent="0.25">
      <c r="A1" s="80" t="e" vm="1">
        <v>#VALUE!</v>
      </c>
      <c r="B1" s="80"/>
      <c r="C1" s="80"/>
      <c r="D1" s="80"/>
      <c r="E1" s="80"/>
      <c r="F1" s="80"/>
      <c r="G1" s="80"/>
      <c r="H1" s="80"/>
      <c r="I1" s="80"/>
      <c r="J1" s="80"/>
      <c r="K1" s="80"/>
    </row>
    <row r="2" spans="1:13" x14ac:dyDescent="0.25">
      <c r="A2" s="80"/>
      <c r="B2" s="80"/>
      <c r="C2" s="80"/>
      <c r="D2" s="80"/>
      <c r="E2" s="80"/>
      <c r="F2" s="80"/>
      <c r="G2" s="80"/>
      <c r="H2" s="80"/>
      <c r="I2" s="80"/>
      <c r="J2" s="80"/>
      <c r="K2" s="80"/>
      <c r="M2" t="s">
        <v>67</v>
      </c>
    </row>
    <row r="3" spans="1:13" x14ac:dyDescent="0.25">
      <c r="A3" s="80"/>
      <c r="B3" s="80"/>
      <c r="C3" s="80"/>
      <c r="D3" s="80"/>
      <c r="E3" s="80"/>
      <c r="F3" s="80"/>
      <c r="G3" s="80"/>
      <c r="H3" s="80"/>
      <c r="I3" s="80"/>
      <c r="J3" s="80"/>
      <c r="K3" s="80"/>
    </row>
    <row r="4" spans="1:13" x14ac:dyDescent="0.25">
      <c r="A4" s="80"/>
      <c r="B4" s="80"/>
      <c r="C4" s="80"/>
      <c r="D4" s="80"/>
      <c r="E4" s="80"/>
      <c r="F4" s="80"/>
      <c r="G4" s="80"/>
      <c r="H4" s="80"/>
      <c r="I4" s="80"/>
      <c r="J4" s="80"/>
      <c r="K4" s="80"/>
      <c r="M4" t="s">
        <v>74</v>
      </c>
    </row>
    <row r="5" spans="1:13" x14ac:dyDescent="0.25">
      <c r="A5" s="80"/>
      <c r="B5" s="80"/>
      <c r="C5" s="80"/>
      <c r="D5" s="80"/>
      <c r="E5" s="80"/>
      <c r="F5" s="80"/>
      <c r="G5" s="80"/>
      <c r="H5" s="80"/>
      <c r="I5" s="80"/>
      <c r="J5" s="80"/>
      <c r="K5" s="80"/>
    </row>
    <row r="6" spans="1:13" x14ac:dyDescent="0.25">
      <c r="A6" s="80"/>
      <c r="B6" s="80"/>
      <c r="C6" s="80"/>
      <c r="D6" s="80"/>
      <c r="E6" s="80"/>
      <c r="F6" s="80"/>
      <c r="G6" s="80"/>
      <c r="H6" s="80"/>
      <c r="I6" s="80"/>
      <c r="J6" s="80"/>
      <c r="K6" s="80"/>
      <c r="M6" t="s">
        <v>75</v>
      </c>
    </row>
    <row r="7" spans="1:13" x14ac:dyDescent="0.25">
      <c r="A7" s="80"/>
      <c r="B7" s="80"/>
      <c r="C7" s="80"/>
      <c r="D7" s="80"/>
      <c r="E7" s="80"/>
      <c r="F7" s="80"/>
      <c r="G7" s="80"/>
      <c r="H7" s="80"/>
      <c r="I7" s="80"/>
      <c r="J7" s="80"/>
      <c r="K7" s="80"/>
    </row>
    <row r="8" spans="1:13" x14ac:dyDescent="0.25">
      <c r="A8" s="80"/>
      <c r="B8" s="80"/>
      <c r="C8" s="80"/>
      <c r="D8" s="80"/>
      <c r="E8" s="80"/>
      <c r="F8" s="80"/>
      <c r="G8" s="80"/>
      <c r="H8" s="80"/>
      <c r="I8" s="80"/>
      <c r="J8" s="80"/>
      <c r="K8" s="80"/>
      <c r="M8" t="s">
        <v>68</v>
      </c>
    </row>
    <row r="9" spans="1:13" x14ac:dyDescent="0.25">
      <c r="A9" s="80"/>
      <c r="B9" s="80"/>
      <c r="C9" s="80"/>
      <c r="D9" s="80"/>
      <c r="E9" s="80"/>
      <c r="F9" s="80"/>
      <c r="G9" s="80"/>
      <c r="H9" s="80"/>
      <c r="I9" s="80"/>
      <c r="J9" s="80"/>
      <c r="K9" s="80"/>
    </row>
    <row r="10" spans="1:13" x14ac:dyDescent="0.25">
      <c r="A10" s="80"/>
      <c r="B10" s="80"/>
      <c r="C10" s="80"/>
      <c r="D10" s="80"/>
      <c r="E10" s="80"/>
      <c r="F10" s="80"/>
      <c r="G10" s="80"/>
      <c r="H10" s="80"/>
      <c r="I10" s="80"/>
      <c r="J10" s="80"/>
      <c r="K10" s="80"/>
      <c r="M10" t="s">
        <v>85</v>
      </c>
    </row>
    <row r="11" spans="1:13" x14ac:dyDescent="0.25">
      <c r="A11" s="80"/>
      <c r="B11" s="80"/>
      <c r="C11" s="80"/>
      <c r="D11" s="80"/>
      <c r="E11" s="80"/>
      <c r="F11" s="80"/>
      <c r="G11" s="80"/>
      <c r="H11" s="80"/>
      <c r="I11" s="80"/>
      <c r="J11" s="80"/>
      <c r="K11" s="80"/>
    </row>
    <row r="12" spans="1:13" x14ac:dyDescent="0.25">
      <c r="A12" s="80"/>
      <c r="B12" s="80"/>
      <c r="C12" s="80"/>
      <c r="D12" s="80"/>
      <c r="E12" s="80"/>
      <c r="F12" s="80"/>
      <c r="G12" s="80"/>
      <c r="H12" s="80"/>
      <c r="I12" s="80"/>
      <c r="J12" s="80"/>
      <c r="K12" s="80"/>
      <c r="M12" t="s">
        <v>76</v>
      </c>
    </row>
    <row r="13" spans="1:13" x14ac:dyDescent="0.25">
      <c r="A13" s="80"/>
      <c r="B13" s="80"/>
      <c r="C13" s="80"/>
      <c r="D13" s="80"/>
      <c r="E13" s="80"/>
      <c r="F13" s="80"/>
      <c r="G13" s="80"/>
      <c r="H13" s="80"/>
      <c r="I13" s="80"/>
      <c r="J13" s="80"/>
      <c r="K13" s="80"/>
    </row>
    <row r="14" spans="1:13" x14ac:dyDescent="0.25">
      <c r="A14" s="80"/>
      <c r="B14" s="80"/>
      <c r="C14" s="80"/>
      <c r="D14" s="80"/>
      <c r="E14" s="80"/>
      <c r="F14" s="80"/>
      <c r="G14" s="80"/>
      <c r="H14" s="80"/>
      <c r="I14" s="80"/>
      <c r="J14" s="80"/>
      <c r="K14" s="80"/>
    </row>
    <row r="15" spans="1:13" x14ac:dyDescent="0.25">
      <c r="A15" s="80"/>
      <c r="B15" s="80"/>
      <c r="C15" s="80"/>
      <c r="D15" s="80"/>
      <c r="E15" s="80"/>
      <c r="F15" s="80"/>
      <c r="G15" s="80"/>
      <c r="H15" s="80"/>
      <c r="I15" s="80"/>
      <c r="J15" s="80"/>
      <c r="K15" s="80"/>
    </row>
    <row r="16" spans="1:13" x14ac:dyDescent="0.25">
      <c r="A16" s="80"/>
      <c r="B16" s="80"/>
      <c r="C16" s="80"/>
      <c r="D16" s="80"/>
      <c r="E16" s="80"/>
      <c r="F16" s="80"/>
      <c r="G16" s="80"/>
      <c r="H16" s="80"/>
      <c r="I16" s="80"/>
      <c r="J16" s="80"/>
      <c r="K16" s="80"/>
    </row>
    <row r="17" spans="1:13" x14ac:dyDescent="0.25">
      <c r="A17" s="80"/>
      <c r="B17" s="80"/>
      <c r="C17" s="80"/>
      <c r="D17" s="80"/>
      <c r="E17" s="80"/>
      <c r="F17" s="80"/>
      <c r="G17" s="80"/>
      <c r="H17" s="80"/>
      <c r="I17" s="80"/>
      <c r="J17" s="80"/>
      <c r="K17" s="80"/>
    </row>
    <row r="18" spans="1:13" x14ac:dyDescent="0.25">
      <c r="A18" s="80"/>
      <c r="B18" s="80"/>
      <c r="C18" s="80"/>
      <c r="D18" s="80"/>
      <c r="E18" s="80"/>
      <c r="F18" s="80"/>
      <c r="G18" s="80"/>
      <c r="H18" s="80"/>
      <c r="I18" s="80"/>
      <c r="J18" s="80"/>
      <c r="K18" s="80"/>
    </row>
    <row r="19" spans="1:13" x14ac:dyDescent="0.25">
      <c r="A19" s="80"/>
      <c r="B19" s="80"/>
      <c r="C19" s="80"/>
      <c r="D19" s="80"/>
      <c r="E19" s="80"/>
      <c r="F19" s="80"/>
      <c r="G19" s="80"/>
      <c r="H19" s="80"/>
      <c r="I19" s="80"/>
      <c r="J19" s="80"/>
      <c r="K19" s="80"/>
    </row>
    <row r="20" spans="1:13" x14ac:dyDescent="0.25">
      <c r="A20" s="80"/>
      <c r="B20" s="80"/>
      <c r="C20" s="80"/>
      <c r="D20" s="80"/>
      <c r="E20" s="80"/>
      <c r="F20" s="80"/>
      <c r="G20" s="80"/>
      <c r="H20" s="80"/>
      <c r="I20" s="80"/>
      <c r="J20" s="80"/>
      <c r="K20" s="80"/>
    </row>
    <row r="21" spans="1:13" x14ac:dyDescent="0.25">
      <c r="A21" s="80"/>
      <c r="B21" s="80"/>
      <c r="C21" s="80"/>
      <c r="D21" s="80"/>
      <c r="E21" s="80"/>
      <c r="F21" s="80"/>
      <c r="G21" s="80"/>
      <c r="H21" s="80"/>
      <c r="I21" s="80"/>
      <c r="J21" s="80"/>
      <c r="K21" s="80"/>
    </row>
    <row r="22" spans="1:13" x14ac:dyDescent="0.25">
      <c r="A22" s="80"/>
      <c r="B22" s="80"/>
      <c r="C22" s="80"/>
      <c r="D22" s="80"/>
      <c r="E22" s="80"/>
      <c r="F22" s="80"/>
      <c r="G22" s="80"/>
      <c r="H22" s="80"/>
      <c r="I22" s="80"/>
      <c r="J22" s="80"/>
      <c r="K22" s="80"/>
    </row>
    <row r="23" spans="1:13" x14ac:dyDescent="0.25">
      <c r="A23" s="80"/>
      <c r="B23" s="80"/>
      <c r="C23" s="80"/>
      <c r="D23" s="80"/>
      <c r="E23" s="80"/>
      <c r="F23" s="80"/>
      <c r="G23" s="80"/>
      <c r="H23" s="80"/>
      <c r="I23" s="80"/>
      <c r="J23" s="80"/>
      <c r="K23" s="80"/>
    </row>
    <row r="24" spans="1:13" x14ac:dyDescent="0.25">
      <c r="A24" s="80"/>
      <c r="B24" s="80"/>
      <c r="C24" s="80"/>
      <c r="D24" s="80"/>
      <c r="E24" s="80"/>
      <c r="F24" s="80"/>
      <c r="G24" s="80"/>
      <c r="H24" s="80"/>
      <c r="I24" s="80"/>
      <c r="J24" s="80"/>
      <c r="K24" s="80"/>
    </row>
    <row r="25" spans="1:13" x14ac:dyDescent="0.25">
      <c r="A25" s="80"/>
      <c r="B25" s="80"/>
      <c r="C25" s="80"/>
      <c r="D25" s="80"/>
      <c r="E25" s="80"/>
      <c r="F25" s="80"/>
      <c r="G25" s="80"/>
      <c r="H25" s="80"/>
      <c r="I25" s="80"/>
      <c r="J25" s="80"/>
      <c r="K25" s="80"/>
    </row>
    <row r="27" spans="1:13" x14ac:dyDescent="0.25">
      <c r="A27" s="79" t="e" vm="2">
        <v>#VALUE!</v>
      </c>
      <c r="B27" s="79"/>
      <c r="C27" s="79"/>
      <c r="D27" s="79"/>
      <c r="E27" s="79"/>
      <c r="F27" s="79"/>
      <c r="G27" s="79"/>
      <c r="H27" s="79"/>
      <c r="I27" s="79"/>
      <c r="J27" s="79"/>
      <c r="K27" s="79"/>
      <c r="M27" t="s">
        <v>69</v>
      </c>
    </row>
    <row r="28" spans="1:13" x14ac:dyDescent="0.25">
      <c r="A28" s="79"/>
      <c r="B28" s="79"/>
      <c r="C28" s="79"/>
      <c r="D28" s="79"/>
      <c r="E28" s="79"/>
      <c r="F28" s="79"/>
      <c r="G28" s="79"/>
      <c r="H28" s="79"/>
      <c r="I28" s="79"/>
      <c r="J28" s="79"/>
      <c r="K28" s="79"/>
    </row>
    <row r="29" spans="1:13" x14ac:dyDescent="0.25">
      <c r="A29" s="79"/>
      <c r="B29" s="79"/>
      <c r="C29" s="79"/>
      <c r="D29" s="79"/>
      <c r="E29" s="79"/>
      <c r="F29" s="79"/>
      <c r="G29" s="79"/>
      <c r="H29" s="79"/>
      <c r="I29" s="79"/>
      <c r="J29" s="79"/>
      <c r="K29" s="79"/>
      <c r="M29" t="s">
        <v>86</v>
      </c>
    </row>
    <row r="30" spans="1:13" x14ac:dyDescent="0.25">
      <c r="A30" s="79"/>
      <c r="B30" s="79"/>
      <c r="C30" s="79"/>
      <c r="D30" s="79"/>
      <c r="E30" s="79"/>
      <c r="F30" s="79"/>
      <c r="G30" s="79"/>
      <c r="H30" s="79"/>
      <c r="I30" s="79"/>
      <c r="J30" s="79"/>
      <c r="K30" s="79"/>
    </row>
    <row r="31" spans="1:13" x14ac:dyDescent="0.25">
      <c r="A31" s="79"/>
      <c r="B31" s="79"/>
      <c r="C31" s="79"/>
      <c r="D31" s="79"/>
      <c r="E31" s="79"/>
      <c r="F31" s="79"/>
      <c r="G31" s="79"/>
      <c r="H31" s="79"/>
      <c r="I31" s="79"/>
      <c r="J31" s="79"/>
      <c r="K31" s="79"/>
      <c r="M31" t="s">
        <v>90</v>
      </c>
    </row>
    <row r="32" spans="1:13" x14ac:dyDescent="0.25">
      <c r="A32" s="79"/>
      <c r="B32" s="79"/>
      <c r="C32" s="79"/>
      <c r="D32" s="79"/>
      <c r="E32" s="79"/>
      <c r="F32" s="79"/>
      <c r="G32" s="79"/>
      <c r="H32" s="79"/>
      <c r="I32" s="79"/>
      <c r="J32" s="79"/>
      <c r="K32" s="79"/>
    </row>
    <row r="33" spans="1:13" x14ac:dyDescent="0.25">
      <c r="A33" s="79"/>
      <c r="B33" s="79"/>
      <c r="C33" s="79"/>
      <c r="D33" s="79"/>
      <c r="E33" s="79"/>
      <c r="F33" s="79"/>
      <c r="G33" s="79"/>
      <c r="H33" s="79"/>
      <c r="I33" s="79"/>
      <c r="J33" s="79"/>
      <c r="K33" s="79"/>
      <c r="M33" t="s">
        <v>70</v>
      </c>
    </row>
    <row r="34" spans="1:13" x14ac:dyDescent="0.25">
      <c r="A34" s="79"/>
      <c r="B34" s="79"/>
      <c r="C34" s="79"/>
      <c r="D34" s="79"/>
      <c r="E34" s="79"/>
      <c r="F34" s="79"/>
      <c r="G34" s="79"/>
      <c r="H34" s="79"/>
      <c r="I34" s="79"/>
      <c r="J34" s="79"/>
      <c r="K34" s="79"/>
    </row>
    <row r="35" spans="1:13" x14ac:dyDescent="0.25">
      <c r="A35" s="79"/>
      <c r="B35" s="79"/>
      <c r="C35" s="79"/>
      <c r="D35" s="79"/>
      <c r="E35" s="79"/>
      <c r="F35" s="79"/>
      <c r="G35" s="79"/>
      <c r="H35" s="79"/>
      <c r="I35" s="79"/>
      <c r="J35" s="79"/>
      <c r="K35" s="79"/>
      <c r="M35" t="s">
        <v>73</v>
      </c>
    </row>
    <row r="36" spans="1:13" x14ac:dyDescent="0.25">
      <c r="A36" s="79"/>
      <c r="B36" s="79"/>
      <c r="C36" s="79"/>
      <c r="D36" s="79"/>
      <c r="E36" s="79"/>
      <c r="F36" s="79"/>
      <c r="G36" s="79"/>
      <c r="H36" s="79"/>
      <c r="I36" s="79"/>
      <c r="J36" s="79"/>
      <c r="K36" s="79"/>
    </row>
    <row r="37" spans="1:13" x14ac:dyDescent="0.25">
      <c r="A37" s="79"/>
      <c r="B37" s="79"/>
      <c r="C37" s="79"/>
      <c r="D37" s="79"/>
      <c r="E37" s="79"/>
      <c r="F37" s="79"/>
      <c r="G37" s="79"/>
      <c r="H37" s="79"/>
      <c r="I37" s="79"/>
      <c r="J37" s="79"/>
      <c r="K37" s="79"/>
      <c r="M37" t="s">
        <v>91</v>
      </c>
    </row>
    <row r="38" spans="1:13" x14ac:dyDescent="0.25">
      <c r="A38" s="79"/>
      <c r="B38" s="79"/>
      <c r="C38" s="79"/>
      <c r="D38" s="79"/>
      <c r="E38" s="79"/>
      <c r="F38" s="79"/>
      <c r="G38" s="79"/>
      <c r="H38" s="79"/>
      <c r="I38" s="79"/>
      <c r="J38" s="79"/>
      <c r="K38" s="79"/>
    </row>
    <row r="39" spans="1:13" x14ac:dyDescent="0.25">
      <c r="A39" s="79"/>
      <c r="B39" s="79"/>
      <c r="C39" s="79"/>
      <c r="D39" s="79"/>
      <c r="E39" s="79"/>
      <c r="F39" s="79"/>
      <c r="G39" s="79"/>
      <c r="H39" s="79"/>
      <c r="I39" s="79"/>
      <c r="J39" s="79"/>
      <c r="K39" s="79"/>
      <c r="M39" t="s">
        <v>88</v>
      </c>
    </row>
    <row r="40" spans="1:13" x14ac:dyDescent="0.25">
      <c r="A40" s="79"/>
      <c r="B40" s="79"/>
      <c r="C40" s="79"/>
      <c r="D40" s="79"/>
      <c r="E40" s="79"/>
      <c r="F40" s="79"/>
      <c r="G40" s="79"/>
      <c r="H40" s="79"/>
      <c r="I40" s="79"/>
      <c r="J40" s="79"/>
      <c r="K40" s="79"/>
    </row>
    <row r="41" spans="1:13" x14ac:dyDescent="0.25">
      <c r="A41" s="79"/>
      <c r="B41" s="79"/>
      <c r="C41" s="79"/>
      <c r="D41" s="79"/>
      <c r="E41" s="79"/>
      <c r="F41" s="79"/>
      <c r="G41" s="79"/>
      <c r="H41" s="79"/>
      <c r="I41" s="79"/>
      <c r="J41" s="79"/>
      <c r="K41" s="79"/>
      <c r="M41" t="s">
        <v>87</v>
      </c>
    </row>
    <row r="42" spans="1:13" x14ac:dyDescent="0.25">
      <c r="A42" s="79"/>
      <c r="B42" s="79"/>
      <c r="C42" s="79"/>
      <c r="D42" s="79"/>
      <c r="E42" s="79"/>
      <c r="F42" s="79"/>
      <c r="G42" s="79"/>
      <c r="H42" s="79"/>
      <c r="I42" s="79"/>
      <c r="J42" s="79"/>
      <c r="K42" s="79"/>
    </row>
    <row r="43" spans="1:13" x14ac:dyDescent="0.25">
      <c r="A43" s="79"/>
      <c r="B43" s="79"/>
      <c r="C43" s="79"/>
      <c r="D43" s="79"/>
      <c r="E43" s="79"/>
      <c r="F43" s="79"/>
      <c r="G43" s="79"/>
      <c r="H43" s="79"/>
      <c r="I43" s="79"/>
      <c r="J43" s="79"/>
      <c r="K43" s="79"/>
    </row>
    <row r="44" spans="1:13" x14ac:dyDescent="0.25">
      <c r="A44" s="79"/>
      <c r="B44" s="79"/>
      <c r="C44" s="79"/>
      <c r="D44" s="79"/>
      <c r="E44" s="79"/>
      <c r="F44" s="79"/>
      <c r="G44" s="79"/>
      <c r="H44" s="79"/>
      <c r="I44" s="79"/>
      <c r="J44" s="79"/>
      <c r="K44" s="79"/>
    </row>
    <row r="45" spans="1:13" x14ac:dyDescent="0.25">
      <c r="A45" s="79"/>
      <c r="B45" s="79"/>
      <c r="C45" s="79"/>
      <c r="D45" s="79"/>
      <c r="E45" s="79"/>
      <c r="F45" s="79"/>
      <c r="G45" s="79"/>
      <c r="H45" s="79"/>
      <c r="I45" s="79"/>
      <c r="J45" s="79"/>
      <c r="K45" s="79"/>
    </row>
    <row r="47" spans="1:13" x14ac:dyDescent="0.25">
      <c r="A47" s="81"/>
      <c r="B47" s="81"/>
      <c r="C47" s="81"/>
      <c r="D47" s="81"/>
      <c r="E47" s="81"/>
      <c r="F47" s="81"/>
      <c r="G47" s="81"/>
      <c r="H47" s="81"/>
      <c r="I47" s="81"/>
      <c r="J47" s="81"/>
      <c r="K47" s="81"/>
      <c r="M47" t="s">
        <v>77</v>
      </c>
    </row>
    <row r="48" spans="1:13" x14ac:dyDescent="0.25">
      <c r="A48" s="81"/>
      <c r="B48" s="81"/>
      <c r="C48" s="81"/>
      <c r="D48" s="81"/>
      <c r="E48" s="81"/>
      <c r="F48" s="81"/>
      <c r="G48" s="81"/>
      <c r="H48" s="81"/>
      <c r="I48" s="81"/>
      <c r="J48" s="81"/>
      <c r="K48" s="81"/>
    </row>
    <row r="49" spans="1:13" x14ac:dyDescent="0.25">
      <c r="A49" s="81"/>
      <c r="B49" s="81"/>
      <c r="C49" s="81"/>
      <c r="D49" s="81"/>
      <c r="E49" s="81"/>
      <c r="F49" s="81"/>
      <c r="G49" s="81"/>
      <c r="H49" s="81"/>
      <c r="I49" s="81"/>
      <c r="J49" s="81"/>
      <c r="K49" s="81"/>
      <c r="M49" t="s">
        <v>78</v>
      </c>
    </row>
    <row r="50" spans="1:13" x14ac:dyDescent="0.25">
      <c r="A50" s="81"/>
      <c r="B50" s="81"/>
      <c r="C50" s="81"/>
      <c r="D50" s="81"/>
      <c r="E50" s="81"/>
      <c r="F50" s="81"/>
      <c r="G50" s="81"/>
      <c r="H50" s="81"/>
      <c r="I50" s="81"/>
      <c r="J50" s="81"/>
      <c r="K50" s="81"/>
    </row>
    <row r="51" spans="1:13" x14ac:dyDescent="0.25">
      <c r="A51" s="81"/>
      <c r="B51" s="81"/>
      <c r="C51" s="81"/>
      <c r="D51" s="81"/>
      <c r="E51" s="81"/>
      <c r="F51" s="81"/>
      <c r="G51" s="81"/>
      <c r="H51" s="81"/>
      <c r="I51" s="81"/>
      <c r="J51" s="81"/>
      <c r="K51" s="81"/>
      <c r="M51" t="s">
        <v>80</v>
      </c>
    </row>
    <row r="52" spans="1:13" x14ac:dyDescent="0.25">
      <c r="A52" s="81"/>
      <c r="B52" s="81"/>
      <c r="C52" s="81"/>
      <c r="D52" s="81"/>
      <c r="E52" s="81"/>
      <c r="F52" s="81"/>
      <c r="G52" s="81"/>
      <c r="H52" s="81"/>
      <c r="I52" s="81"/>
      <c r="J52" s="81"/>
      <c r="K52" s="81"/>
    </row>
    <row r="53" spans="1:13" x14ac:dyDescent="0.25">
      <c r="A53" s="81"/>
      <c r="B53" s="81"/>
      <c r="C53" s="81"/>
      <c r="D53" s="81"/>
      <c r="E53" s="81"/>
      <c r="F53" s="81"/>
      <c r="G53" s="81"/>
      <c r="H53" s="81"/>
      <c r="I53" s="81"/>
      <c r="J53" s="81"/>
      <c r="K53" s="81"/>
      <c r="M53" t="s">
        <v>79</v>
      </c>
    </row>
    <row r="54" spans="1:13" x14ac:dyDescent="0.25">
      <c r="A54" s="81"/>
      <c r="B54" s="81"/>
      <c r="C54" s="81"/>
      <c r="D54" s="81"/>
      <c r="E54" s="81"/>
      <c r="F54" s="81"/>
      <c r="G54" s="81"/>
      <c r="H54" s="81"/>
      <c r="I54" s="81"/>
      <c r="J54" s="81"/>
      <c r="K54" s="81"/>
    </row>
    <row r="55" spans="1:13" x14ac:dyDescent="0.25">
      <c r="A55" s="81"/>
      <c r="B55" s="81"/>
      <c r="C55" s="81"/>
      <c r="D55" s="81"/>
      <c r="E55" s="81"/>
      <c r="F55" s="81"/>
      <c r="G55" s="81"/>
      <c r="H55" s="81"/>
      <c r="I55" s="81"/>
      <c r="J55" s="81"/>
      <c r="K55" s="81"/>
      <c r="M55" t="s">
        <v>81</v>
      </c>
    </row>
    <row r="56" spans="1:13" x14ac:dyDescent="0.25">
      <c r="A56" s="81"/>
      <c r="B56" s="81"/>
      <c r="C56" s="81"/>
      <c r="D56" s="81"/>
      <c r="E56" s="81"/>
      <c r="F56" s="81"/>
      <c r="G56" s="81"/>
      <c r="H56" s="81"/>
      <c r="I56" s="81"/>
      <c r="J56" s="81"/>
      <c r="K56" s="81"/>
    </row>
    <row r="57" spans="1:13" x14ac:dyDescent="0.25">
      <c r="A57" s="81"/>
      <c r="B57" s="81"/>
      <c r="C57" s="81"/>
      <c r="D57" s="81"/>
      <c r="E57" s="81"/>
      <c r="F57" s="81"/>
      <c r="G57" s="81"/>
      <c r="H57" s="81"/>
      <c r="I57" s="81"/>
      <c r="J57" s="81"/>
      <c r="K57" s="81"/>
      <c r="M57" t="s">
        <v>132</v>
      </c>
    </row>
    <row r="58" spans="1:13" x14ac:dyDescent="0.25">
      <c r="A58" s="81"/>
      <c r="B58" s="81"/>
      <c r="C58" s="81"/>
      <c r="D58" s="81"/>
      <c r="E58" s="81"/>
      <c r="F58" s="81"/>
      <c r="G58" s="81"/>
      <c r="H58" s="81"/>
      <c r="I58" s="81"/>
      <c r="J58" s="81"/>
      <c r="K58" s="81"/>
    </row>
    <row r="59" spans="1:13" x14ac:dyDescent="0.25">
      <c r="A59" s="81"/>
      <c r="B59" s="81"/>
      <c r="C59" s="81"/>
      <c r="D59" s="81"/>
      <c r="E59" s="81"/>
      <c r="F59" s="81"/>
      <c r="G59" s="81"/>
      <c r="H59" s="81"/>
      <c r="I59" s="81"/>
      <c r="J59" s="81"/>
      <c r="K59" s="81"/>
      <c r="M59" t="s">
        <v>92</v>
      </c>
    </row>
    <row r="60" spans="1:13" x14ac:dyDescent="0.25">
      <c r="A60" s="81"/>
      <c r="B60" s="81"/>
      <c r="C60" s="81"/>
      <c r="D60" s="81"/>
      <c r="E60" s="81"/>
      <c r="F60" s="81"/>
      <c r="G60" s="81"/>
      <c r="H60" s="81"/>
      <c r="I60" s="81"/>
      <c r="J60" s="81"/>
      <c r="K60" s="81"/>
    </row>
    <row r="61" spans="1:13" x14ac:dyDescent="0.25">
      <c r="A61" s="81"/>
      <c r="B61" s="81"/>
      <c r="C61" s="81"/>
      <c r="D61" s="81"/>
      <c r="E61" s="81"/>
      <c r="F61" s="81"/>
      <c r="G61" s="81"/>
      <c r="H61" s="81"/>
      <c r="I61" s="81"/>
      <c r="J61" s="81"/>
      <c r="K61" s="81"/>
      <c r="M61" t="s">
        <v>82</v>
      </c>
    </row>
    <row r="62" spans="1:13" x14ac:dyDescent="0.25">
      <c r="A62" s="81"/>
      <c r="B62" s="81"/>
      <c r="C62" s="81"/>
      <c r="D62" s="81"/>
      <c r="E62" s="81"/>
      <c r="F62" s="81"/>
      <c r="G62" s="81"/>
      <c r="H62" s="81"/>
      <c r="I62" s="81"/>
      <c r="J62" s="81"/>
      <c r="K62" s="81"/>
    </row>
    <row r="63" spans="1:13" x14ac:dyDescent="0.25">
      <c r="A63" s="81"/>
      <c r="B63" s="81"/>
      <c r="C63" s="81"/>
      <c r="D63" s="81"/>
      <c r="E63" s="81"/>
      <c r="F63" s="81"/>
      <c r="G63" s="81"/>
      <c r="H63" s="81"/>
      <c r="I63" s="81"/>
      <c r="J63" s="81"/>
      <c r="K63" s="81"/>
      <c r="M63" t="s">
        <v>93</v>
      </c>
    </row>
    <row r="64" spans="1:13" x14ac:dyDescent="0.25">
      <c r="A64" s="81"/>
      <c r="B64" s="81"/>
      <c r="C64" s="81"/>
      <c r="D64" s="81"/>
      <c r="E64" s="81"/>
      <c r="F64" s="81"/>
      <c r="G64" s="81"/>
      <c r="H64" s="81"/>
      <c r="I64" s="81"/>
      <c r="J64" s="81"/>
      <c r="K64" s="81"/>
    </row>
    <row r="65" spans="1:13" x14ac:dyDescent="0.25">
      <c r="A65" s="81"/>
      <c r="B65" s="81"/>
      <c r="C65" s="81"/>
      <c r="D65" s="81"/>
      <c r="E65" s="81"/>
      <c r="F65" s="81"/>
      <c r="G65" s="81"/>
      <c r="H65" s="81"/>
      <c r="I65" s="81"/>
      <c r="J65" s="81"/>
      <c r="K65" s="81"/>
      <c r="M65" t="s">
        <v>83</v>
      </c>
    </row>
    <row r="67" spans="1:13" x14ac:dyDescent="0.25">
      <c r="A67" s="1" t="s">
        <v>84</v>
      </c>
    </row>
    <row r="69" spans="1:13" x14ac:dyDescent="0.25">
      <c r="A69" t="s">
        <v>89</v>
      </c>
    </row>
  </sheetData>
  <sheetProtection formatCells="0" formatColumns="0" formatRows="0"/>
  <mergeCells count="3">
    <mergeCell ref="A27:K45"/>
    <mergeCell ref="A1:K25"/>
    <mergeCell ref="A47:K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E6E0-CAC5-48B5-8709-4017D1A769EB}">
  <sheetPr>
    <pageSetUpPr fitToPage="1"/>
  </sheetPr>
  <dimension ref="A1:AC87"/>
  <sheetViews>
    <sheetView tabSelected="1" zoomScale="110" zoomScaleNormal="110" workbookViewId="0">
      <selection activeCell="I1" sqref="I1"/>
    </sheetView>
  </sheetViews>
  <sheetFormatPr defaultRowHeight="15.75" x14ac:dyDescent="0.25"/>
  <cols>
    <col min="1" max="1" width="9.42578125" style="4" customWidth="1"/>
    <col min="2" max="5" width="11.7109375" style="4" customWidth="1"/>
    <col min="6" max="7" width="11.7109375" style="6" customWidth="1"/>
    <col min="8" max="10" width="11.7109375" style="4" customWidth="1"/>
    <col min="11" max="11" width="11.7109375" style="8" customWidth="1"/>
    <col min="12" max="15" width="11.7109375" style="4" customWidth="1"/>
    <col min="16" max="16" width="3.5703125" style="4" customWidth="1"/>
    <col min="17" max="17" width="8.85546875" style="4" customWidth="1"/>
    <col min="18" max="18" width="8.5703125" style="4" customWidth="1"/>
    <col min="19" max="20" width="10.42578125" style="4" customWidth="1"/>
    <col min="21" max="21" width="9.42578125" style="6" customWidth="1"/>
    <col min="22" max="22" width="9.140625" style="4"/>
    <col min="23" max="23" width="10.42578125" style="4" bestFit="1" customWidth="1"/>
    <col min="24" max="24" width="9.140625" style="10"/>
    <col min="25" max="16384" width="9.140625" style="4"/>
  </cols>
  <sheetData>
    <row r="1" spans="1:21" x14ac:dyDescent="0.25">
      <c r="A1" s="2">
        <v>24</v>
      </c>
      <c r="B1" s="3" t="s">
        <v>0</v>
      </c>
      <c r="D1" s="5">
        <f>360/A1</f>
        <v>15</v>
      </c>
      <c r="E1" s="4" t="s">
        <v>1</v>
      </c>
      <c r="G1" s="7">
        <f>D1/2</f>
        <v>7.5</v>
      </c>
      <c r="H1" s="6" t="s">
        <v>2</v>
      </c>
      <c r="M1" s="9"/>
      <c r="N1" s="82" t="s">
        <v>3</v>
      </c>
      <c r="O1" s="82"/>
      <c r="P1" s="83"/>
      <c r="Q1" s="3" t="s">
        <v>4</v>
      </c>
      <c r="R1" s="3"/>
      <c r="U1" s="10"/>
    </row>
    <row r="2" spans="1:21" x14ac:dyDescent="0.25">
      <c r="A2" s="2">
        <v>0</v>
      </c>
      <c r="B2" s="3" t="s">
        <v>5</v>
      </c>
      <c r="D2" s="11"/>
      <c r="M2" s="12"/>
      <c r="N2" s="84" t="s">
        <v>129</v>
      </c>
      <c r="O2" s="84"/>
      <c r="P2" s="85"/>
      <c r="R2" s="13" t="s">
        <v>6</v>
      </c>
      <c r="S2" s="86" t="s">
        <v>7</v>
      </c>
      <c r="T2" s="87"/>
      <c r="U2" s="10" t="s">
        <v>128</v>
      </c>
    </row>
    <row r="3" spans="1:21" ht="16.5" thickBot="1" x14ac:dyDescent="0.3">
      <c r="A3" s="2">
        <v>0.125</v>
      </c>
      <c r="B3" s="3" t="s">
        <v>72</v>
      </c>
      <c r="M3" s="14"/>
      <c r="N3" s="88" t="s">
        <v>8</v>
      </c>
      <c r="O3" s="88"/>
      <c r="P3" s="89"/>
      <c r="Q3" s="10" t="s">
        <v>9</v>
      </c>
      <c r="R3" s="6">
        <v>0</v>
      </c>
      <c r="S3" s="15">
        <v>0</v>
      </c>
      <c r="T3" s="16">
        <v>3.125E-2</v>
      </c>
      <c r="U3" s="10" t="s">
        <v>94</v>
      </c>
    </row>
    <row r="4" spans="1:21" x14ac:dyDescent="0.25">
      <c r="A4" s="78">
        <v>45708</v>
      </c>
      <c r="B4" s="3" t="s">
        <v>133</v>
      </c>
      <c r="Q4" s="10" t="s">
        <v>10</v>
      </c>
      <c r="R4" s="6">
        <v>6.25E-2</v>
      </c>
      <c r="S4" s="17">
        <v>3.125E-2</v>
      </c>
      <c r="T4" s="16">
        <v>9.375E-2</v>
      </c>
      <c r="U4" s="10" t="s">
        <v>95</v>
      </c>
    </row>
    <row r="5" spans="1:21" x14ac:dyDescent="0.25">
      <c r="A5" s="3" t="s">
        <v>11</v>
      </c>
      <c r="L5" s="8"/>
      <c r="M5" s="90" t="s">
        <v>12</v>
      </c>
      <c r="N5" s="91"/>
      <c r="O5" s="92"/>
      <c r="Q5" s="10" t="s">
        <v>13</v>
      </c>
      <c r="R5" s="6">
        <v>0.125</v>
      </c>
      <c r="S5" s="17">
        <v>9.375E-2</v>
      </c>
      <c r="T5" s="16">
        <v>0.15625</v>
      </c>
      <c r="U5" s="10" t="s">
        <v>96</v>
      </c>
    </row>
    <row r="6" spans="1:21" x14ac:dyDescent="0.25">
      <c r="B6" s="93" t="s">
        <v>14</v>
      </c>
      <c r="C6" s="94"/>
      <c r="D6" s="93" t="s">
        <v>15</v>
      </c>
      <c r="E6" s="94"/>
      <c r="F6" s="96" t="s">
        <v>16</v>
      </c>
      <c r="G6" s="97"/>
      <c r="H6" s="98" t="s">
        <v>17</v>
      </c>
      <c r="I6" s="93" t="s">
        <v>18</v>
      </c>
      <c r="J6" s="100"/>
      <c r="K6" s="93" t="s">
        <v>19</v>
      </c>
      <c r="L6" s="94"/>
      <c r="M6" s="93" t="s">
        <v>20</v>
      </c>
      <c r="N6" s="94"/>
      <c r="O6" s="95" t="s">
        <v>21</v>
      </c>
      <c r="Q6" s="10" t="s">
        <v>22</v>
      </c>
      <c r="R6" s="6">
        <v>0.1875</v>
      </c>
      <c r="S6" s="17">
        <v>0.15625</v>
      </c>
      <c r="T6" s="16">
        <v>0.21875</v>
      </c>
      <c r="U6" s="10" t="s">
        <v>97</v>
      </c>
    </row>
    <row r="7" spans="1:21" x14ac:dyDescent="0.25">
      <c r="A7" s="19" t="s">
        <v>23</v>
      </c>
      <c r="B7" s="18" t="s">
        <v>24</v>
      </c>
      <c r="C7" s="20" t="s">
        <v>25</v>
      </c>
      <c r="D7" s="18" t="s">
        <v>24</v>
      </c>
      <c r="E7" s="20" t="s">
        <v>25</v>
      </c>
      <c r="F7" s="18" t="s">
        <v>24</v>
      </c>
      <c r="G7" s="20" t="s">
        <v>25</v>
      </c>
      <c r="H7" s="99"/>
      <c r="I7" s="18" t="s">
        <v>24</v>
      </c>
      <c r="J7" s="20" t="s">
        <v>25</v>
      </c>
      <c r="K7" s="18" t="s">
        <v>24</v>
      </c>
      <c r="L7" s="20" t="s">
        <v>25</v>
      </c>
      <c r="M7" s="18" t="s">
        <v>24</v>
      </c>
      <c r="N7" s="20" t="s">
        <v>25</v>
      </c>
      <c r="O7" s="95"/>
      <c r="Q7" s="10" t="s">
        <v>26</v>
      </c>
      <c r="R7" s="6">
        <v>0.25</v>
      </c>
      <c r="S7" s="17">
        <v>0.21875</v>
      </c>
      <c r="T7" s="16">
        <v>0.28125</v>
      </c>
      <c r="U7" s="10" t="s">
        <v>98</v>
      </c>
    </row>
    <row r="8" spans="1:21" x14ac:dyDescent="0.25">
      <c r="A8" s="21">
        <v>8</v>
      </c>
      <c r="B8" s="22">
        <v>5.242</v>
      </c>
      <c r="C8" s="23">
        <v>5.7489999999999997</v>
      </c>
      <c r="D8" s="24">
        <f t="shared" ref="D8:E18" si="0">IF(ISNUMBER(B8),B8*2,"")</f>
        <v>10.484</v>
      </c>
      <c r="E8" s="24">
        <f t="shared" si="0"/>
        <v>11.497999999999999</v>
      </c>
      <c r="F8" s="6">
        <f t="shared" ref="F8:G18" si="1">IF(ISNUMBER(B8),D8*PI(),"")</f>
        <v>32.936457380235389</v>
      </c>
      <c r="G8" s="25">
        <f t="shared" si="1"/>
        <v>36.122032330975436</v>
      </c>
      <c r="H8" s="25">
        <f t="shared" ref="H8:H18" si="2">IF(ISNUMBER(B8),C8-B8,"")</f>
        <v>0.50699999999999967</v>
      </c>
      <c r="I8" s="24">
        <f t="shared" ref="I8:J18" si="3">IF(ISNUMBER(F8),F8-$A$2*$A$1,"")</f>
        <v>32.936457380235389</v>
      </c>
      <c r="J8" s="25">
        <f t="shared" si="3"/>
        <v>36.122032330975436</v>
      </c>
      <c r="K8" s="26">
        <f t="shared" ref="K8:L18" si="4">IF(ISNUMBER(I8),I8/PI(),"")</f>
        <v>10.484</v>
      </c>
      <c r="L8" s="8">
        <f t="shared" si="4"/>
        <v>11.497999999999998</v>
      </c>
      <c r="M8" s="27">
        <f t="shared" ref="M8:M18" si="5">IF(ISNUMBER(B8),K8*SIN(PI()/$A$1),"")</f>
        <v>1.3684365992350207</v>
      </c>
      <c r="N8" s="27">
        <f t="shared" ref="N8:N18" si="6">IF(ISNUMBER(C8), L8*TAN(PI()/$A$1), "")</f>
        <v>1.513740417259877</v>
      </c>
      <c r="O8" s="28">
        <f t="shared" ref="O8:O18" si="7">IF(ISNUMBER(L8),(L8-M8/TAN(PI()/$A$1))/2,"")</f>
        <v>0.55184603667848453</v>
      </c>
      <c r="Q8" s="10" t="s">
        <v>27</v>
      </c>
      <c r="R8" s="6">
        <v>0.3125</v>
      </c>
      <c r="S8" s="17">
        <v>0.28125</v>
      </c>
      <c r="T8" s="16">
        <v>0.34375</v>
      </c>
      <c r="U8" s="10" t="s">
        <v>111</v>
      </c>
    </row>
    <row r="9" spans="1:21" x14ac:dyDescent="0.25">
      <c r="A9" s="21">
        <v>7</v>
      </c>
      <c r="B9" s="22">
        <v>5.0385</v>
      </c>
      <c r="C9" s="23">
        <v>5.6414999999999997</v>
      </c>
      <c r="D9" s="24">
        <f t="shared" si="0"/>
        <v>10.077</v>
      </c>
      <c r="E9" s="24">
        <f t="shared" si="0"/>
        <v>11.282999999999999</v>
      </c>
      <c r="F9" s="6">
        <f t="shared" si="1"/>
        <v>31.657829170224346</v>
      </c>
      <c r="G9" s="25">
        <f t="shared" si="1"/>
        <v>35.446589910453632</v>
      </c>
      <c r="H9" s="25">
        <f t="shared" si="2"/>
        <v>0.60299999999999976</v>
      </c>
      <c r="I9" s="24">
        <f t="shared" si="3"/>
        <v>31.657829170224346</v>
      </c>
      <c r="J9" s="25">
        <f t="shared" si="3"/>
        <v>35.446589910453632</v>
      </c>
      <c r="K9" s="29">
        <f t="shared" si="4"/>
        <v>10.077</v>
      </c>
      <c r="L9" s="8">
        <f t="shared" si="4"/>
        <v>11.282999999999999</v>
      </c>
      <c r="M9" s="27">
        <f t="shared" si="5"/>
        <v>1.3153124390014597</v>
      </c>
      <c r="N9" s="27">
        <f t="shared" si="6"/>
        <v>1.4854351302785871</v>
      </c>
      <c r="O9" s="28">
        <f t="shared" si="7"/>
        <v>0.64610506596805628</v>
      </c>
      <c r="Q9" s="10" t="s">
        <v>28</v>
      </c>
      <c r="R9" s="6">
        <v>0.375</v>
      </c>
      <c r="S9" s="17">
        <v>0.34375</v>
      </c>
      <c r="T9" s="16">
        <v>0.40625</v>
      </c>
      <c r="U9" s="10" t="s">
        <v>100</v>
      </c>
    </row>
    <row r="10" spans="1:21" x14ac:dyDescent="0.25">
      <c r="A10" s="21">
        <v>6</v>
      </c>
      <c r="B10" s="22">
        <v>4.7835000000000001</v>
      </c>
      <c r="C10" s="23">
        <v>5.4465000000000003</v>
      </c>
      <c r="D10" s="24">
        <f t="shared" si="0"/>
        <v>9.5670000000000002</v>
      </c>
      <c r="E10" s="24">
        <f t="shared" si="0"/>
        <v>10.893000000000001</v>
      </c>
      <c r="F10" s="6">
        <f t="shared" si="1"/>
        <v>30.055616916893552</v>
      </c>
      <c r="G10" s="25">
        <f t="shared" si="1"/>
        <v>34.221368775553621</v>
      </c>
      <c r="H10" s="25">
        <f t="shared" si="2"/>
        <v>0.66300000000000026</v>
      </c>
      <c r="I10" s="24">
        <f t="shared" si="3"/>
        <v>30.055616916893552</v>
      </c>
      <c r="J10" s="25">
        <f t="shared" si="3"/>
        <v>34.221368775553621</v>
      </c>
      <c r="K10" s="29">
        <f t="shared" si="4"/>
        <v>9.5670000000000002</v>
      </c>
      <c r="L10" s="8">
        <f t="shared" si="4"/>
        <v>10.893000000000001</v>
      </c>
      <c r="M10" s="27">
        <f t="shared" si="5"/>
        <v>1.2487440809692334</v>
      </c>
      <c r="N10" s="27">
        <f t="shared" si="6"/>
        <v>1.4340906562195028</v>
      </c>
      <c r="O10" s="28">
        <f t="shared" si="7"/>
        <v>0.70392350561837791</v>
      </c>
      <c r="Q10" s="10" t="s">
        <v>29</v>
      </c>
      <c r="R10" s="6">
        <v>0.4375</v>
      </c>
      <c r="S10" s="17">
        <v>0.40625</v>
      </c>
      <c r="T10" s="16">
        <v>0.46875</v>
      </c>
      <c r="U10" s="10" t="s">
        <v>101</v>
      </c>
    </row>
    <row r="11" spans="1:21" x14ac:dyDescent="0.25">
      <c r="A11" s="21">
        <v>5</v>
      </c>
      <c r="B11" s="22">
        <v>4.4089999999999998</v>
      </c>
      <c r="C11" s="23">
        <v>5.2380000000000004</v>
      </c>
      <c r="D11" s="24">
        <f t="shared" si="0"/>
        <v>8.8179999999999996</v>
      </c>
      <c r="E11" s="24">
        <f t="shared" si="0"/>
        <v>10.476000000000001</v>
      </c>
      <c r="F11" s="6">
        <f t="shared" si="1"/>
        <v>27.702564019354796</v>
      </c>
      <c r="G11" s="25">
        <f t="shared" si="1"/>
        <v>32.911324639006672</v>
      </c>
      <c r="H11" s="25">
        <f t="shared" si="2"/>
        <v>0.82900000000000063</v>
      </c>
      <c r="I11" s="24">
        <f t="shared" si="3"/>
        <v>27.702564019354796</v>
      </c>
      <c r="J11" s="25">
        <f t="shared" si="3"/>
        <v>32.911324639006672</v>
      </c>
      <c r="K11" s="29">
        <f t="shared" si="4"/>
        <v>8.8179999999999996</v>
      </c>
      <c r="L11" s="8">
        <f t="shared" si="4"/>
        <v>10.475999999999999</v>
      </c>
      <c r="M11" s="27">
        <f t="shared" si="5"/>
        <v>1.1509799629964148</v>
      </c>
      <c r="N11" s="27">
        <f t="shared" si="6"/>
        <v>1.3791915647255586</v>
      </c>
      <c r="O11" s="28">
        <f t="shared" si="7"/>
        <v>0.86671960620286903</v>
      </c>
      <c r="Q11" s="10" t="s">
        <v>30</v>
      </c>
      <c r="R11" s="6">
        <v>0.5</v>
      </c>
      <c r="S11" s="17">
        <v>0.46875</v>
      </c>
      <c r="T11" s="16">
        <v>0.53125</v>
      </c>
      <c r="U11" s="10" t="s">
        <v>102</v>
      </c>
    </row>
    <row r="12" spans="1:21" x14ac:dyDescent="0.25">
      <c r="A12" s="21">
        <v>4</v>
      </c>
      <c r="B12" s="22">
        <v>4.0199999999999996</v>
      </c>
      <c r="C12" s="23">
        <v>4.9634999999999998</v>
      </c>
      <c r="D12" s="24">
        <f t="shared" si="0"/>
        <v>8.0399999999999991</v>
      </c>
      <c r="E12" s="24">
        <f t="shared" si="0"/>
        <v>9.9269999999999996</v>
      </c>
      <c r="F12" s="6">
        <f t="shared" si="1"/>
        <v>25.258404934861932</v>
      </c>
      <c r="G12" s="25">
        <f t="shared" si="1"/>
        <v>31.186590272185875</v>
      </c>
      <c r="H12" s="25">
        <f t="shared" si="2"/>
        <v>0.94350000000000023</v>
      </c>
      <c r="I12" s="24">
        <f t="shared" si="3"/>
        <v>25.258404934861932</v>
      </c>
      <c r="J12" s="25">
        <f t="shared" si="3"/>
        <v>31.186590272185875</v>
      </c>
      <c r="K12" s="29">
        <f t="shared" si="4"/>
        <v>8.0399999999999991</v>
      </c>
      <c r="L12" s="8">
        <f t="shared" si="4"/>
        <v>9.9269999999999996</v>
      </c>
      <c r="M12" s="27">
        <f t="shared" si="5"/>
        <v>1.0494305854492145</v>
      </c>
      <c r="N12" s="27">
        <f t="shared" si="6"/>
        <v>1.3069143435500783</v>
      </c>
      <c r="O12" s="28">
        <f t="shared" si="7"/>
        <v>0.97789165727728244</v>
      </c>
      <c r="Q12" s="10" t="s">
        <v>31</v>
      </c>
      <c r="R12" s="6">
        <v>0.5625</v>
      </c>
      <c r="S12" s="17">
        <v>0.53125</v>
      </c>
      <c r="T12" s="16">
        <v>0.59375</v>
      </c>
      <c r="U12" s="10" t="s">
        <v>103</v>
      </c>
    </row>
    <row r="13" spans="1:21" x14ac:dyDescent="0.25">
      <c r="A13" s="21">
        <v>3</v>
      </c>
      <c r="B13" s="22">
        <v>3.5070000000000001</v>
      </c>
      <c r="C13" s="23">
        <v>4.5949999999999998</v>
      </c>
      <c r="D13" s="24">
        <f t="shared" si="0"/>
        <v>7.0140000000000002</v>
      </c>
      <c r="E13" s="24">
        <f t="shared" si="0"/>
        <v>9.19</v>
      </c>
      <c r="F13" s="6">
        <f t="shared" si="1"/>
        <v>22.03513087227881</v>
      </c>
      <c r="G13" s="25">
        <f t="shared" si="1"/>
        <v>28.871236486490197</v>
      </c>
      <c r="H13" s="25">
        <f t="shared" si="2"/>
        <v>1.0879999999999996</v>
      </c>
      <c r="I13" s="24">
        <f t="shared" si="3"/>
        <v>22.03513087227881</v>
      </c>
      <c r="J13" s="25">
        <f t="shared" si="3"/>
        <v>28.871236486490197</v>
      </c>
      <c r="K13" s="29">
        <f t="shared" si="4"/>
        <v>7.0140000000000002</v>
      </c>
      <c r="L13" s="8">
        <f t="shared" si="4"/>
        <v>9.19</v>
      </c>
      <c r="M13" s="27">
        <f t="shared" si="5"/>
        <v>0.91551071223144176</v>
      </c>
      <c r="N13" s="27">
        <f t="shared" si="6"/>
        <v>1.2098864528281676</v>
      </c>
      <c r="O13" s="28">
        <f t="shared" si="7"/>
        <v>1.1180028711620467</v>
      </c>
      <c r="Q13" s="10" t="s">
        <v>32</v>
      </c>
      <c r="R13" s="6">
        <v>0.625</v>
      </c>
      <c r="S13" s="17">
        <v>0.59375</v>
      </c>
      <c r="T13" s="16">
        <v>0.65625</v>
      </c>
      <c r="U13" s="10" t="s">
        <v>104</v>
      </c>
    </row>
    <row r="14" spans="1:21" x14ac:dyDescent="0.25">
      <c r="A14" s="21">
        <v>2</v>
      </c>
      <c r="B14" s="22">
        <v>2.6124999999999998</v>
      </c>
      <c r="C14" s="23">
        <v>4.1870000000000003</v>
      </c>
      <c r="D14" s="24">
        <f t="shared" si="0"/>
        <v>5.2249999999999996</v>
      </c>
      <c r="E14" s="24">
        <f t="shared" si="0"/>
        <v>8.3740000000000006</v>
      </c>
      <c r="F14" s="6">
        <f t="shared" si="1"/>
        <v>16.414821615006669</v>
      </c>
      <c r="G14" s="25">
        <f t="shared" si="1"/>
        <v>26.307696881160929</v>
      </c>
      <c r="H14" s="25">
        <f t="shared" si="2"/>
        <v>1.5745000000000005</v>
      </c>
      <c r="I14" s="24">
        <f t="shared" si="3"/>
        <v>16.414821615006669</v>
      </c>
      <c r="J14" s="25">
        <f t="shared" si="3"/>
        <v>26.307696881160929</v>
      </c>
      <c r="K14" s="29">
        <f t="shared" si="4"/>
        <v>5.2250000000000005</v>
      </c>
      <c r="L14" s="8">
        <f t="shared" si="4"/>
        <v>8.3740000000000006</v>
      </c>
      <c r="M14" s="27">
        <f t="shared" si="5"/>
        <v>0.68199935434976955</v>
      </c>
      <c r="N14" s="27">
        <f t="shared" si="6"/>
        <v>1.1024580147968528</v>
      </c>
      <c r="O14" s="28">
        <f t="shared" si="7"/>
        <v>1.5968502996609204</v>
      </c>
      <c r="P14" s="8"/>
      <c r="Q14" s="10" t="s">
        <v>33</v>
      </c>
      <c r="R14" s="6">
        <v>0.6875</v>
      </c>
      <c r="S14" s="17">
        <v>0.65625</v>
      </c>
      <c r="T14" s="16">
        <v>0.71875</v>
      </c>
      <c r="U14" s="10" t="s">
        <v>105</v>
      </c>
    </row>
    <row r="15" spans="1:21" x14ac:dyDescent="0.25">
      <c r="A15" s="21">
        <v>1</v>
      </c>
      <c r="B15" s="22">
        <v>1.3165</v>
      </c>
      <c r="C15" s="23">
        <v>3.6019999999999999</v>
      </c>
      <c r="D15" s="24">
        <f t="shared" si="0"/>
        <v>2.633</v>
      </c>
      <c r="E15" s="24">
        <f t="shared" si="0"/>
        <v>7.2039999999999997</v>
      </c>
      <c r="F15" s="6">
        <f t="shared" si="1"/>
        <v>8.2718134569019259</v>
      </c>
      <c r="G15" s="25">
        <f t="shared" si="1"/>
        <v>22.632033476460869</v>
      </c>
      <c r="H15" s="25">
        <f t="shared" si="2"/>
        <v>2.2854999999999999</v>
      </c>
      <c r="I15" s="24">
        <f t="shared" si="3"/>
        <v>8.2718134569019259</v>
      </c>
      <c r="J15" s="25">
        <f t="shared" si="3"/>
        <v>22.632033476460869</v>
      </c>
      <c r="K15" s="29">
        <f t="shared" si="4"/>
        <v>2.633</v>
      </c>
      <c r="L15" s="8">
        <f t="shared" si="4"/>
        <v>7.2039999999999997</v>
      </c>
      <c r="M15" s="27">
        <f t="shared" si="5"/>
        <v>0.34367546411539579</v>
      </c>
      <c r="N15" s="27">
        <f t="shared" si="6"/>
        <v>0.94842459261959955</v>
      </c>
      <c r="O15" s="28">
        <f t="shared" si="7"/>
        <v>2.2967628400013784</v>
      </c>
      <c r="P15" s="8"/>
      <c r="Q15" s="10" t="s">
        <v>34</v>
      </c>
      <c r="R15" s="6">
        <v>0.75</v>
      </c>
      <c r="S15" s="17">
        <v>0.71875</v>
      </c>
      <c r="T15" s="16">
        <v>0.78125</v>
      </c>
      <c r="U15" s="10" t="s">
        <v>106</v>
      </c>
    </row>
    <row r="16" spans="1:21" x14ac:dyDescent="0.25">
      <c r="A16" s="21"/>
      <c r="B16" s="22"/>
      <c r="C16" s="23"/>
      <c r="D16" s="24" t="str">
        <f t="shared" si="0"/>
        <v/>
      </c>
      <c r="E16" s="24" t="str">
        <f t="shared" si="0"/>
        <v/>
      </c>
      <c r="F16" s="6" t="str">
        <f t="shared" si="1"/>
        <v/>
      </c>
      <c r="G16" s="25" t="str">
        <f t="shared" si="1"/>
        <v/>
      </c>
      <c r="H16" s="25" t="str">
        <f t="shared" si="2"/>
        <v/>
      </c>
      <c r="I16" s="24" t="str">
        <f t="shared" si="3"/>
        <v/>
      </c>
      <c r="J16" s="25" t="str">
        <f t="shared" si="3"/>
        <v/>
      </c>
      <c r="K16" s="29" t="str">
        <f t="shared" si="4"/>
        <v/>
      </c>
      <c r="L16" s="8" t="str">
        <f t="shared" si="4"/>
        <v/>
      </c>
      <c r="M16" s="27" t="str">
        <f t="shared" si="5"/>
        <v/>
      </c>
      <c r="N16" s="27" t="str">
        <f t="shared" si="6"/>
        <v/>
      </c>
      <c r="O16" s="28" t="str">
        <f t="shared" si="7"/>
        <v/>
      </c>
      <c r="P16" s="8"/>
      <c r="Q16" s="10" t="s">
        <v>35</v>
      </c>
      <c r="R16" s="6">
        <v>0.8125</v>
      </c>
      <c r="S16" s="17">
        <v>0.78125</v>
      </c>
      <c r="T16" s="16">
        <v>0.84375</v>
      </c>
      <c r="U16" s="10" t="s">
        <v>107</v>
      </c>
    </row>
    <row r="17" spans="1:29" x14ac:dyDescent="0.25">
      <c r="A17" s="21"/>
      <c r="B17" s="22"/>
      <c r="C17" s="23"/>
      <c r="D17" s="24" t="str">
        <f t="shared" si="0"/>
        <v/>
      </c>
      <c r="E17" s="24" t="str">
        <f t="shared" si="0"/>
        <v/>
      </c>
      <c r="F17" s="6" t="str">
        <f t="shared" si="1"/>
        <v/>
      </c>
      <c r="G17" s="25" t="str">
        <f t="shared" si="1"/>
        <v/>
      </c>
      <c r="H17" s="25" t="str">
        <f t="shared" si="2"/>
        <v/>
      </c>
      <c r="I17" s="24" t="str">
        <f t="shared" si="3"/>
        <v/>
      </c>
      <c r="J17" s="25" t="str">
        <f t="shared" si="3"/>
        <v/>
      </c>
      <c r="K17" s="29" t="str">
        <f t="shared" si="4"/>
        <v/>
      </c>
      <c r="L17" s="8" t="str">
        <f t="shared" si="4"/>
        <v/>
      </c>
      <c r="M17" s="27" t="str">
        <f t="shared" si="5"/>
        <v/>
      </c>
      <c r="N17" s="27" t="str">
        <f t="shared" si="6"/>
        <v/>
      </c>
      <c r="O17" s="28" t="str">
        <f t="shared" si="7"/>
        <v/>
      </c>
      <c r="P17" s="30"/>
      <c r="Q17" s="10" t="s">
        <v>36</v>
      </c>
      <c r="R17" s="6">
        <v>0.875</v>
      </c>
      <c r="S17" s="17">
        <v>0.84375</v>
      </c>
      <c r="T17" s="16">
        <v>0.90625</v>
      </c>
      <c r="U17" s="10" t="s">
        <v>108</v>
      </c>
    </row>
    <row r="18" spans="1:29" x14ac:dyDescent="0.25">
      <c r="A18" s="21"/>
      <c r="B18" s="22"/>
      <c r="C18" s="23"/>
      <c r="D18" s="24" t="str">
        <f t="shared" si="0"/>
        <v/>
      </c>
      <c r="E18" s="24" t="str">
        <f t="shared" si="0"/>
        <v/>
      </c>
      <c r="F18" s="6" t="str">
        <f t="shared" si="1"/>
        <v/>
      </c>
      <c r="G18" s="25" t="str">
        <f t="shared" si="1"/>
        <v/>
      </c>
      <c r="H18" s="25" t="str">
        <f t="shared" si="2"/>
        <v/>
      </c>
      <c r="I18" s="24" t="str">
        <f t="shared" si="3"/>
        <v/>
      </c>
      <c r="J18" s="25" t="str">
        <f t="shared" si="3"/>
        <v/>
      </c>
      <c r="K18" s="29" t="str">
        <f t="shared" si="4"/>
        <v/>
      </c>
      <c r="L18" s="8" t="str">
        <f t="shared" si="4"/>
        <v/>
      </c>
      <c r="M18" s="27" t="str">
        <f t="shared" si="5"/>
        <v/>
      </c>
      <c r="N18" s="27" t="str">
        <f t="shared" si="6"/>
        <v/>
      </c>
      <c r="O18" s="28" t="str">
        <f t="shared" si="7"/>
        <v/>
      </c>
      <c r="P18" s="30"/>
      <c r="Q18" s="10" t="s">
        <v>37</v>
      </c>
      <c r="R18" s="6">
        <v>0.9375</v>
      </c>
      <c r="S18" s="17">
        <v>0.90625</v>
      </c>
      <c r="T18" s="16">
        <v>0.96875</v>
      </c>
      <c r="U18" s="10" t="s">
        <v>109</v>
      </c>
    </row>
    <row r="19" spans="1:29" x14ac:dyDescent="0.25">
      <c r="B19" s="6" t="str">
        <f>IF(ISNUMBER(#REF!),#REF!*SIN( PI()/$A$1), "")</f>
        <v/>
      </c>
      <c r="C19" s="6" t="str">
        <f>IF(ISNUMBER(#REF!),#REF!*TAN( PI()/$A$1), "")</f>
        <v/>
      </c>
      <c r="E19" s="6" t="str">
        <f>IF(ISNUMBER(A19), A19*SIN(PI()/$A$1), "")</f>
        <v/>
      </c>
      <c r="F19" s="6" t="str">
        <f>IF(ISNUMBER(B19), B19*TAN(PI()/$A$1), "")</f>
        <v/>
      </c>
      <c r="H19" s="6" t="str">
        <f>IF(ISNUMBER(D19), D19*SIN(PI()/$A$1), "")</f>
        <v/>
      </c>
      <c r="I19" s="6" t="str">
        <f>IF(ISNUMBER(E19), E19*TAN(PI()/$A$1), "")</f>
        <v/>
      </c>
      <c r="J19" s="8"/>
      <c r="N19" s="30"/>
      <c r="O19" s="30"/>
      <c r="P19" s="30"/>
      <c r="Q19" s="31" t="s">
        <v>39</v>
      </c>
      <c r="R19" s="6">
        <v>1</v>
      </c>
      <c r="S19" s="17">
        <v>0.96875</v>
      </c>
      <c r="T19" s="32">
        <v>1.03125</v>
      </c>
      <c r="U19" s="31" t="s">
        <v>110</v>
      </c>
    </row>
    <row r="20" spans="1:29" x14ac:dyDescent="0.25">
      <c r="A20" s="3" t="s">
        <v>71</v>
      </c>
      <c r="L20" s="8"/>
      <c r="M20" s="90" t="s">
        <v>38</v>
      </c>
      <c r="N20" s="91"/>
      <c r="O20" s="92"/>
      <c r="P20" s="30"/>
    </row>
    <row r="21" spans="1:29" x14ac:dyDescent="0.25">
      <c r="B21" s="93" t="s">
        <v>14</v>
      </c>
      <c r="C21" s="94"/>
      <c r="D21" s="93" t="s">
        <v>15</v>
      </c>
      <c r="E21" s="94"/>
      <c r="F21" s="96" t="s">
        <v>16</v>
      </c>
      <c r="G21" s="97"/>
      <c r="H21" s="98" t="s">
        <v>17</v>
      </c>
      <c r="I21" s="93" t="s">
        <v>18</v>
      </c>
      <c r="J21" s="94"/>
      <c r="K21" s="100" t="s">
        <v>19</v>
      </c>
      <c r="L21" s="100"/>
      <c r="M21" s="93" t="s">
        <v>20</v>
      </c>
      <c r="N21" s="94"/>
      <c r="O21" s="95" t="s">
        <v>21</v>
      </c>
      <c r="P21" s="6"/>
      <c r="U21" s="10"/>
    </row>
    <row r="22" spans="1:29" x14ac:dyDescent="0.25">
      <c r="A22" s="19" t="s">
        <v>23</v>
      </c>
      <c r="B22" s="18" t="s">
        <v>24</v>
      </c>
      <c r="C22" s="20" t="s">
        <v>25</v>
      </c>
      <c r="D22" s="18" t="s">
        <v>24</v>
      </c>
      <c r="E22" s="20" t="s">
        <v>25</v>
      </c>
      <c r="F22" s="18" t="s">
        <v>24</v>
      </c>
      <c r="G22" s="20" t="s">
        <v>25</v>
      </c>
      <c r="H22" s="99"/>
      <c r="I22" s="18" t="s">
        <v>24</v>
      </c>
      <c r="J22" s="20" t="s">
        <v>25</v>
      </c>
      <c r="K22" s="33" t="s">
        <v>24</v>
      </c>
      <c r="L22" s="20" t="s">
        <v>25</v>
      </c>
      <c r="M22" s="18" t="s">
        <v>24</v>
      </c>
      <c r="N22" s="20" t="s">
        <v>25</v>
      </c>
      <c r="O22" s="95"/>
      <c r="P22" s="6"/>
      <c r="Q22" s="3" t="s">
        <v>40</v>
      </c>
      <c r="R22" s="3"/>
      <c r="S22" s="17"/>
    </row>
    <row r="23" spans="1:29" x14ac:dyDescent="0.25">
      <c r="A23" s="4">
        <f t="shared" ref="A23:A33" si="8">IF(ISNUMBER(A8),A8,"")</f>
        <v>8</v>
      </c>
      <c r="B23" s="27">
        <f t="shared" ref="B23:B33" si="9">IF(ISNUMBER(B8),B8-$A$3,"")</f>
        <v>5.117</v>
      </c>
      <c r="C23" s="28">
        <f t="shared" ref="C23:C33" si="10">IF(ISNUMBER(C8),C8+$A$3,"")</f>
        <v>5.8739999999999997</v>
      </c>
      <c r="D23" s="24">
        <f t="shared" ref="D23:E33" si="11">IF(ISNUMBER(B23),B23*2,"")</f>
        <v>10.234</v>
      </c>
      <c r="E23" s="24">
        <f t="shared" si="11"/>
        <v>11.747999999999999</v>
      </c>
      <c r="F23" s="6">
        <f t="shared" ref="F23:G33" si="12">IF(ISNUMBER(B23),D23*PI(),"")</f>
        <v>32.151059216837943</v>
      </c>
      <c r="G23" s="25">
        <f t="shared" si="12"/>
        <v>36.907430494372889</v>
      </c>
      <c r="H23" s="25">
        <f t="shared" ref="H23:H33" si="13">IF(ISNUMBER(B23),C23-B23,"")</f>
        <v>0.75699999999999967</v>
      </c>
      <c r="I23" s="24">
        <f t="shared" ref="I23:J33" si="14">IF(ISNUMBER(F23),F23-$A$2*$A$1,"")</f>
        <v>32.151059216837943</v>
      </c>
      <c r="J23" s="25">
        <f t="shared" si="14"/>
        <v>36.907430494372889</v>
      </c>
      <c r="K23" s="29">
        <f t="shared" ref="K23:L33" si="15">IF(ISNUMBER(I23),I23/PI(),"")</f>
        <v>10.234</v>
      </c>
      <c r="L23" s="8">
        <f t="shared" si="15"/>
        <v>11.747999999999999</v>
      </c>
      <c r="M23" s="27">
        <f t="shared" ref="M23:M33" si="16">IF(ISNUMBER(B23),K23*SIN(PI()/$A$1),"")</f>
        <v>1.3358050511800077</v>
      </c>
      <c r="N23" s="27">
        <f t="shared" ref="N23:N33" si="17">IF(ISNUMBER(C23), L23*TAN(PI()/$A$1), "")</f>
        <v>1.5466535416567262</v>
      </c>
      <c r="O23" s="28">
        <f t="shared" ref="O23:O33" si="18">IF(ISNUMBER(L23),(L23-M23/TAN(PI()/$A$1))/2,"")</f>
        <v>0.80077664435021223</v>
      </c>
      <c r="P23" s="6"/>
      <c r="R23" s="13" t="s">
        <v>6</v>
      </c>
      <c r="S23" s="86" t="s">
        <v>7</v>
      </c>
      <c r="T23" s="87"/>
      <c r="U23" s="10"/>
    </row>
    <row r="24" spans="1:29" x14ac:dyDescent="0.25">
      <c r="A24" s="4">
        <f t="shared" si="8"/>
        <v>7</v>
      </c>
      <c r="B24" s="27">
        <f t="shared" si="9"/>
        <v>4.9135</v>
      </c>
      <c r="C24" s="28">
        <f t="shared" si="10"/>
        <v>5.7664999999999997</v>
      </c>
      <c r="D24" s="24">
        <f t="shared" si="11"/>
        <v>9.827</v>
      </c>
      <c r="E24" s="24">
        <f t="shared" si="11"/>
        <v>11.532999999999999</v>
      </c>
      <c r="F24" s="6">
        <f t="shared" si="12"/>
        <v>30.872431006826897</v>
      </c>
      <c r="G24" s="25">
        <f t="shared" si="12"/>
        <v>36.231988073851085</v>
      </c>
      <c r="H24" s="25">
        <f t="shared" si="13"/>
        <v>0.85299999999999976</v>
      </c>
      <c r="I24" s="24">
        <f t="shared" si="14"/>
        <v>30.872431006826897</v>
      </c>
      <c r="J24" s="25">
        <f t="shared" si="14"/>
        <v>36.231988073851085</v>
      </c>
      <c r="K24" s="29">
        <f t="shared" si="15"/>
        <v>9.827</v>
      </c>
      <c r="L24" s="8">
        <f t="shared" si="15"/>
        <v>11.532999999999999</v>
      </c>
      <c r="M24" s="27">
        <f t="shared" si="16"/>
        <v>1.2826808909464469</v>
      </c>
      <c r="N24" s="27">
        <f t="shared" si="17"/>
        <v>1.5183482546754361</v>
      </c>
      <c r="O24" s="28">
        <f t="shared" si="18"/>
        <v>0.8950356736397822</v>
      </c>
      <c r="P24" s="30"/>
      <c r="Q24" s="10" t="s">
        <v>9</v>
      </c>
      <c r="R24" s="6">
        <v>0</v>
      </c>
      <c r="S24" s="15">
        <v>0</v>
      </c>
      <c r="T24" s="34">
        <v>1.5625E-2</v>
      </c>
      <c r="U24" s="10" t="s">
        <v>94</v>
      </c>
    </row>
    <row r="25" spans="1:29" x14ac:dyDescent="0.25">
      <c r="A25" s="4">
        <f t="shared" si="8"/>
        <v>6</v>
      </c>
      <c r="B25" s="27">
        <f t="shared" si="9"/>
        <v>4.6585000000000001</v>
      </c>
      <c r="C25" s="28">
        <f t="shared" si="10"/>
        <v>5.5715000000000003</v>
      </c>
      <c r="D25" s="24">
        <f t="shared" si="11"/>
        <v>9.3170000000000002</v>
      </c>
      <c r="E25" s="24">
        <f t="shared" si="11"/>
        <v>11.143000000000001</v>
      </c>
      <c r="F25" s="6">
        <f t="shared" si="12"/>
        <v>29.270218753496103</v>
      </c>
      <c r="G25" s="25">
        <f t="shared" si="12"/>
        <v>35.006766938951067</v>
      </c>
      <c r="H25" s="25">
        <f t="shared" si="13"/>
        <v>0.91300000000000026</v>
      </c>
      <c r="I25" s="24">
        <f t="shared" si="14"/>
        <v>29.270218753496103</v>
      </c>
      <c r="J25" s="25">
        <f t="shared" si="14"/>
        <v>35.006766938951067</v>
      </c>
      <c r="K25" s="29">
        <f t="shared" si="15"/>
        <v>9.3170000000000002</v>
      </c>
      <c r="L25" s="8">
        <f t="shared" si="15"/>
        <v>11.143000000000001</v>
      </c>
      <c r="M25" s="27">
        <f t="shared" si="16"/>
        <v>1.2161125329142206</v>
      </c>
      <c r="N25" s="27">
        <f t="shared" si="17"/>
        <v>1.4670037806163518</v>
      </c>
      <c r="O25" s="28">
        <f t="shared" si="18"/>
        <v>0.95285411329010383</v>
      </c>
      <c r="P25" s="30"/>
      <c r="Q25" s="10" t="s">
        <v>41</v>
      </c>
      <c r="R25" s="6">
        <v>3.125E-2</v>
      </c>
      <c r="S25" s="15">
        <v>1.5625E-2</v>
      </c>
      <c r="T25" s="34">
        <v>4.6875E-2</v>
      </c>
      <c r="U25" s="10" t="s">
        <v>112</v>
      </c>
    </row>
    <row r="26" spans="1:29" x14ac:dyDescent="0.25">
      <c r="A26" s="4">
        <f t="shared" si="8"/>
        <v>5</v>
      </c>
      <c r="B26" s="27">
        <f t="shared" si="9"/>
        <v>4.2839999999999998</v>
      </c>
      <c r="C26" s="28">
        <f t="shared" si="10"/>
        <v>5.3630000000000004</v>
      </c>
      <c r="D26" s="24">
        <f t="shared" si="11"/>
        <v>8.5679999999999996</v>
      </c>
      <c r="E26" s="24">
        <f t="shared" si="11"/>
        <v>10.726000000000001</v>
      </c>
      <c r="F26" s="6">
        <f t="shared" si="12"/>
        <v>26.917165855957347</v>
      </c>
      <c r="G26" s="25">
        <f t="shared" si="12"/>
        <v>33.696722802404125</v>
      </c>
      <c r="H26" s="25">
        <f t="shared" si="13"/>
        <v>1.0790000000000006</v>
      </c>
      <c r="I26" s="24">
        <f t="shared" si="14"/>
        <v>26.917165855957347</v>
      </c>
      <c r="J26" s="25">
        <f t="shared" si="14"/>
        <v>33.696722802404125</v>
      </c>
      <c r="K26" s="29">
        <f t="shared" si="15"/>
        <v>8.5679999999999996</v>
      </c>
      <c r="L26" s="8">
        <f t="shared" si="15"/>
        <v>10.726000000000001</v>
      </c>
      <c r="M26" s="27">
        <f t="shared" si="16"/>
        <v>1.1183484149414018</v>
      </c>
      <c r="N26" s="27">
        <f t="shared" si="17"/>
        <v>1.4121046891224078</v>
      </c>
      <c r="O26" s="28">
        <f t="shared" si="18"/>
        <v>1.1156502138745967</v>
      </c>
      <c r="P26" s="30"/>
      <c r="Q26" s="10" t="s">
        <v>10</v>
      </c>
      <c r="R26" s="6">
        <v>6.25E-2</v>
      </c>
      <c r="S26" s="15">
        <v>4.6875E-2</v>
      </c>
      <c r="T26" s="34">
        <v>7.8125E-2</v>
      </c>
      <c r="U26" s="10" t="s">
        <v>95</v>
      </c>
    </row>
    <row r="27" spans="1:29" x14ac:dyDescent="0.25">
      <c r="A27" s="4">
        <f t="shared" si="8"/>
        <v>4</v>
      </c>
      <c r="B27" s="27">
        <f t="shared" si="9"/>
        <v>3.8949999999999996</v>
      </c>
      <c r="C27" s="28">
        <f t="shared" si="10"/>
        <v>5.0884999999999998</v>
      </c>
      <c r="D27" s="24">
        <f t="shared" si="11"/>
        <v>7.7899999999999991</v>
      </c>
      <c r="E27" s="24">
        <f t="shared" si="11"/>
        <v>10.177</v>
      </c>
      <c r="F27" s="6">
        <f t="shared" si="12"/>
        <v>24.473006771464487</v>
      </c>
      <c r="G27" s="25">
        <f t="shared" si="12"/>
        <v>31.971988435583324</v>
      </c>
      <c r="H27" s="25">
        <f t="shared" si="13"/>
        <v>1.1935000000000002</v>
      </c>
      <c r="I27" s="24">
        <f t="shared" si="14"/>
        <v>24.473006771464487</v>
      </c>
      <c r="J27" s="25">
        <f t="shared" si="14"/>
        <v>31.971988435583324</v>
      </c>
      <c r="K27" s="29">
        <f t="shared" si="15"/>
        <v>7.7899999999999991</v>
      </c>
      <c r="L27" s="8">
        <f t="shared" si="15"/>
        <v>10.177</v>
      </c>
      <c r="M27" s="27">
        <f t="shared" si="16"/>
        <v>1.0167990373942017</v>
      </c>
      <c r="N27" s="27">
        <f t="shared" si="17"/>
        <v>1.3398274679469273</v>
      </c>
      <c r="O27" s="28">
        <f t="shared" si="18"/>
        <v>1.2268222649490084</v>
      </c>
      <c r="P27" s="30"/>
      <c r="Q27" s="10" t="s">
        <v>42</v>
      </c>
      <c r="R27" s="6">
        <v>9.375E-2</v>
      </c>
      <c r="S27" s="15">
        <v>7.8125E-2</v>
      </c>
      <c r="T27" s="34">
        <v>0.109375</v>
      </c>
      <c r="U27" s="10" t="s">
        <v>113</v>
      </c>
    </row>
    <row r="28" spans="1:29" x14ac:dyDescent="0.25">
      <c r="A28" s="4">
        <f t="shared" si="8"/>
        <v>3</v>
      </c>
      <c r="B28" s="27">
        <f t="shared" si="9"/>
        <v>3.3820000000000001</v>
      </c>
      <c r="C28" s="28">
        <f t="shared" si="10"/>
        <v>4.72</v>
      </c>
      <c r="D28" s="24">
        <f t="shared" si="11"/>
        <v>6.7640000000000002</v>
      </c>
      <c r="E28" s="24">
        <f t="shared" si="11"/>
        <v>9.44</v>
      </c>
      <c r="F28" s="6">
        <f t="shared" si="12"/>
        <v>21.249732708881361</v>
      </c>
      <c r="G28" s="25">
        <f t="shared" si="12"/>
        <v>29.656634649887646</v>
      </c>
      <c r="H28" s="25">
        <f t="shared" si="13"/>
        <v>1.3379999999999996</v>
      </c>
      <c r="I28" s="24">
        <f t="shared" si="14"/>
        <v>21.249732708881361</v>
      </c>
      <c r="J28" s="25">
        <f t="shared" si="14"/>
        <v>29.656634649887646</v>
      </c>
      <c r="K28" s="29">
        <f t="shared" si="15"/>
        <v>6.7640000000000002</v>
      </c>
      <c r="L28" s="8">
        <f t="shared" si="15"/>
        <v>9.44</v>
      </c>
      <c r="M28" s="27">
        <f t="shared" si="16"/>
        <v>0.88287916417642887</v>
      </c>
      <c r="N28" s="27">
        <f t="shared" si="17"/>
        <v>1.2427995772250167</v>
      </c>
      <c r="O28" s="28">
        <f t="shared" si="18"/>
        <v>1.366933478833773</v>
      </c>
      <c r="P28" s="30"/>
      <c r="Q28" s="10" t="s">
        <v>13</v>
      </c>
      <c r="R28" s="6">
        <v>0.125</v>
      </c>
      <c r="S28" s="15">
        <v>0.109375</v>
      </c>
      <c r="T28" s="34">
        <v>0.140625</v>
      </c>
      <c r="U28" s="10" t="s">
        <v>96</v>
      </c>
    </row>
    <row r="29" spans="1:29" x14ac:dyDescent="0.25">
      <c r="A29" s="4">
        <f t="shared" si="8"/>
        <v>2</v>
      </c>
      <c r="B29" s="27">
        <f t="shared" si="9"/>
        <v>2.4874999999999998</v>
      </c>
      <c r="C29" s="28">
        <f t="shared" si="10"/>
        <v>4.3120000000000003</v>
      </c>
      <c r="D29" s="24">
        <f t="shared" si="11"/>
        <v>4.9749999999999996</v>
      </c>
      <c r="E29" s="24">
        <f t="shared" si="11"/>
        <v>8.6240000000000006</v>
      </c>
      <c r="F29" s="6">
        <f t="shared" si="12"/>
        <v>15.62942345160922</v>
      </c>
      <c r="G29" s="25">
        <f t="shared" si="12"/>
        <v>27.093095044558378</v>
      </c>
      <c r="H29" s="25">
        <f t="shared" si="13"/>
        <v>1.8245000000000005</v>
      </c>
      <c r="I29" s="24">
        <f t="shared" si="14"/>
        <v>15.62942345160922</v>
      </c>
      <c r="J29" s="25">
        <f t="shared" si="14"/>
        <v>27.093095044558378</v>
      </c>
      <c r="K29" s="29">
        <f t="shared" si="15"/>
        <v>4.9749999999999996</v>
      </c>
      <c r="L29" s="8">
        <f t="shared" si="15"/>
        <v>8.6240000000000006</v>
      </c>
      <c r="M29" s="27">
        <f t="shared" si="16"/>
        <v>0.64936780629475654</v>
      </c>
      <c r="N29" s="27">
        <f t="shared" si="17"/>
        <v>1.1353711391937018</v>
      </c>
      <c r="O29" s="28">
        <f t="shared" si="18"/>
        <v>1.8457809073326468</v>
      </c>
      <c r="P29" s="30"/>
      <c r="Q29" s="10" t="s">
        <v>43</v>
      </c>
      <c r="R29" s="6">
        <v>0.15625</v>
      </c>
      <c r="S29" s="15">
        <v>0.140625</v>
      </c>
      <c r="T29" s="34">
        <v>0.171875</v>
      </c>
      <c r="U29" s="10" t="s">
        <v>114</v>
      </c>
      <c r="AA29" s="6"/>
      <c r="AB29" s="6"/>
      <c r="AC29" s="6"/>
    </row>
    <row r="30" spans="1:29" x14ac:dyDescent="0.25">
      <c r="A30" s="4">
        <f t="shared" si="8"/>
        <v>1</v>
      </c>
      <c r="B30" s="27">
        <f t="shared" si="9"/>
        <v>1.1915</v>
      </c>
      <c r="C30" s="28">
        <f t="shared" si="10"/>
        <v>3.7269999999999999</v>
      </c>
      <c r="D30" s="24">
        <f t="shared" si="11"/>
        <v>2.383</v>
      </c>
      <c r="E30" s="24">
        <f t="shared" si="11"/>
        <v>7.4539999999999997</v>
      </c>
      <c r="F30" s="6">
        <f t="shared" si="12"/>
        <v>7.4864152935044768</v>
      </c>
      <c r="G30" s="25">
        <f t="shared" si="12"/>
        <v>23.417431639858318</v>
      </c>
      <c r="H30" s="25">
        <f t="shared" si="13"/>
        <v>2.5354999999999999</v>
      </c>
      <c r="I30" s="24">
        <f t="shared" si="14"/>
        <v>7.4864152935044768</v>
      </c>
      <c r="J30" s="25">
        <f t="shared" si="14"/>
        <v>23.417431639858318</v>
      </c>
      <c r="K30" s="29">
        <f t="shared" si="15"/>
        <v>2.383</v>
      </c>
      <c r="L30" s="8">
        <f t="shared" si="15"/>
        <v>7.4539999999999997</v>
      </c>
      <c r="M30" s="27">
        <f t="shared" si="16"/>
        <v>0.3110439160603829</v>
      </c>
      <c r="N30" s="27">
        <f t="shared" si="17"/>
        <v>0.98133771701644856</v>
      </c>
      <c r="O30" s="28">
        <f t="shared" si="18"/>
        <v>2.5456934476731048</v>
      </c>
      <c r="P30" s="30"/>
      <c r="Q30" s="10" t="s">
        <v>22</v>
      </c>
      <c r="R30" s="6">
        <v>0.1875</v>
      </c>
      <c r="S30" s="15">
        <v>0.171875</v>
      </c>
      <c r="T30" s="34">
        <v>0.203125</v>
      </c>
      <c r="U30" s="10" t="s">
        <v>97</v>
      </c>
      <c r="AA30" s="6"/>
      <c r="AB30" s="6"/>
      <c r="AC30" s="6"/>
    </row>
    <row r="31" spans="1:29" x14ac:dyDescent="0.25">
      <c r="A31" s="4" t="str">
        <f t="shared" si="8"/>
        <v/>
      </c>
      <c r="B31" s="27" t="str">
        <f t="shared" si="9"/>
        <v/>
      </c>
      <c r="C31" s="28" t="str">
        <f t="shared" si="10"/>
        <v/>
      </c>
      <c r="D31" s="24" t="str">
        <f t="shared" si="11"/>
        <v/>
      </c>
      <c r="E31" s="24" t="str">
        <f t="shared" si="11"/>
        <v/>
      </c>
      <c r="F31" s="6" t="str">
        <f t="shared" si="12"/>
        <v/>
      </c>
      <c r="G31" s="25" t="str">
        <f t="shared" si="12"/>
        <v/>
      </c>
      <c r="H31" s="25" t="str">
        <f t="shared" si="13"/>
        <v/>
      </c>
      <c r="I31" s="24" t="str">
        <f t="shared" si="14"/>
        <v/>
      </c>
      <c r="J31" s="25" t="str">
        <f t="shared" si="14"/>
        <v/>
      </c>
      <c r="K31" s="29" t="str">
        <f t="shared" si="15"/>
        <v/>
      </c>
      <c r="L31" s="8" t="str">
        <f t="shared" si="15"/>
        <v/>
      </c>
      <c r="M31" s="27" t="str">
        <f t="shared" si="16"/>
        <v/>
      </c>
      <c r="N31" s="27" t="str">
        <f t="shared" si="17"/>
        <v/>
      </c>
      <c r="O31" s="28" t="str">
        <f t="shared" si="18"/>
        <v/>
      </c>
      <c r="P31" s="30"/>
      <c r="Q31" s="10" t="s">
        <v>44</v>
      </c>
      <c r="R31" s="6">
        <v>0.21875</v>
      </c>
      <c r="S31" s="15">
        <v>0.203125</v>
      </c>
      <c r="T31" s="34">
        <v>0.234375</v>
      </c>
      <c r="U31" s="10" t="s">
        <v>115</v>
      </c>
      <c r="AA31" s="6"/>
      <c r="AB31" s="6"/>
      <c r="AC31" s="6"/>
    </row>
    <row r="32" spans="1:29" x14ac:dyDescent="0.25">
      <c r="A32" s="4" t="str">
        <f t="shared" si="8"/>
        <v/>
      </c>
      <c r="B32" s="27" t="str">
        <f t="shared" si="9"/>
        <v/>
      </c>
      <c r="C32" s="28" t="str">
        <f t="shared" si="10"/>
        <v/>
      </c>
      <c r="D32" s="24" t="str">
        <f t="shared" si="11"/>
        <v/>
      </c>
      <c r="E32" s="24" t="str">
        <f t="shared" si="11"/>
        <v/>
      </c>
      <c r="F32" s="6" t="str">
        <f t="shared" si="12"/>
        <v/>
      </c>
      <c r="G32" s="25" t="str">
        <f t="shared" si="12"/>
        <v/>
      </c>
      <c r="H32" s="25" t="str">
        <f t="shared" si="13"/>
        <v/>
      </c>
      <c r="I32" s="24" t="str">
        <f t="shared" si="14"/>
        <v/>
      </c>
      <c r="J32" s="25" t="str">
        <f t="shared" si="14"/>
        <v/>
      </c>
      <c r="K32" s="29" t="str">
        <f t="shared" si="15"/>
        <v/>
      </c>
      <c r="L32" s="8" t="str">
        <f t="shared" si="15"/>
        <v/>
      </c>
      <c r="M32" s="27" t="str">
        <f t="shared" si="16"/>
        <v/>
      </c>
      <c r="N32" s="27" t="str">
        <f t="shared" si="17"/>
        <v/>
      </c>
      <c r="O32" s="28" t="str">
        <f t="shared" si="18"/>
        <v/>
      </c>
      <c r="P32" s="30"/>
      <c r="Q32" s="10" t="s">
        <v>26</v>
      </c>
      <c r="R32" s="6">
        <v>0.25</v>
      </c>
      <c r="S32" s="15">
        <v>0.234375</v>
      </c>
      <c r="T32" s="34">
        <v>0.265625</v>
      </c>
      <c r="U32" s="10" t="s">
        <v>98</v>
      </c>
      <c r="AA32" s="6"/>
      <c r="AB32" s="6"/>
      <c r="AC32" s="6"/>
    </row>
    <row r="33" spans="1:29" x14ac:dyDescent="0.25">
      <c r="A33" s="4" t="str">
        <f t="shared" si="8"/>
        <v/>
      </c>
      <c r="B33" s="27" t="str">
        <f t="shared" si="9"/>
        <v/>
      </c>
      <c r="C33" s="28" t="str">
        <f t="shared" si="10"/>
        <v/>
      </c>
      <c r="D33" s="24" t="str">
        <f t="shared" si="11"/>
        <v/>
      </c>
      <c r="E33" s="24" t="str">
        <f t="shared" si="11"/>
        <v/>
      </c>
      <c r="F33" s="6" t="str">
        <f t="shared" si="12"/>
        <v/>
      </c>
      <c r="G33" s="25" t="str">
        <f t="shared" si="12"/>
        <v/>
      </c>
      <c r="H33" s="25" t="str">
        <f t="shared" si="13"/>
        <v/>
      </c>
      <c r="I33" s="24" t="str">
        <f t="shared" si="14"/>
        <v/>
      </c>
      <c r="J33" s="25" t="str">
        <f t="shared" si="14"/>
        <v/>
      </c>
      <c r="K33" s="29" t="str">
        <f t="shared" si="15"/>
        <v/>
      </c>
      <c r="L33" s="8" t="str">
        <f t="shared" si="15"/>
        <v/>
      </c>
      <c r="M33" s="27" t="str">
        <f t="shared" si="16"/>
        <v/>
      </c>
      <c r="N33" s="27" t="str">
        <f t="shared" si="17"/>
        <v/>
      </c>
      <c r="O33" s="28" t="str">
        <f t="shared" si="18"/>
        <v/>
      </c>
      <c r="P33" s="30"/>
      <c r="Q33" s="10" t="s">
        <v>45</v>
      </c>
      <c r="R33" s="6">
        <v>0.28125</v>
      </c>
      <c r="S33" s="15">
        <v>0.265625</v>
      </c>
      <c r="T33" s="34">
        <v>0.296875</v>
      </c>
      <c r="U33" s="10" t="s">
        <v>116</v>
      </c>
      <c r="AA33" s="6"/>
      <c r="AB33" s="6"/>
      <c r="AC33" s="6"/>
    </row>
    <row r="34" spans="1:29" x14ac:dyDescent="0.25">
      <c r="B34" s="35"/>
      <c r="C34" s="35"/>
      <c r="D34" s="35"/>
      <c r="E34" s="35"/>
      <c r="F34" s="36"/>
      <c r="H34" s="35"/>
      <c r="I34" s="35"/>
      <c r="J34" s="35"/>
      <c r="K34" s="37"/>
      <c r="L34" s="35"/>
      <c r="P34" s="30"/>
      <c r="Q34" s="10" t="s">
        <v>27</v>
      </c>
      <c r="R34" s="6">
        <v>0.3125</v>
      </c>
      <c r="S34" s="15">
        <v>0.296875</v>
      </c>
      <c r="T34" s="34">
        <v>0.328125</v>
      </c>
      <c r="U34" s="10" t="s">
        <v>99</v>
      </c>
      <c r="AA34" s="6"/>
      <c r="AB34" s="6"/>
      <c r="AC34" s="6"/>
    </row>
    <row r="35" spans="1:29" x14ac:dyDescent="0.25">
      <c r="A35" s="3" t="s">
        <v>46</v>
      </c>
      <c r="B35" s="35"/>
      <c r="C35" s="35"/>
      <c r="D35" s="35"/>
      <c r="E35" s="35"/>
      <c r="F35" s="36"/>
      <c r="H35" s="35"/>
      <c r="I35" s="35"/>
      <c r="J35" s="35"/>
      <c r="K35" s="37"/>
      <c r="L35" s="35"/>
      <c r="P35" s="30"/>
      <c r="Q35" s="10" t="s">
        <v>54</v>
      </c>
      <c r="R35" s="6">
        <v>0.34375</v>
      </c>
      <c r="S35" s="15">
        <v>0.328125</v>
      </c>
      <c r="T35" s="34">
        <v>0.359375</v>
      </c>
      <c r="U35" s="10" t="s">
        <v>117</v>
      </c>
      <c r="AA35" s="6"/>
      <c r="AB35" s="6"/>
      <c r="AC35" s="6"/>
    </row>
    <row r="36" spans="1:29" ht="15" customHeight="1" x14ac:dyDescent="0.25">
      <c r="B36" s="101" t="s">
        <v>47</v>
      </c>
      <c r="C36" s="101" t="s">
        <v>48</v>
      </c>
      <c r="D36" s="101" t="s">
        <v>49</v>
      </c>
      <c r="E36" s="103" t="s">
        <v>50</v>
      </c>
      <c r="F36" s="105"/>
      <c r="G36" s="103" t="s">
        <v>51</v>
      </c>
      <c r="H36" s="101" t="s">
        <v>52</v>
      </c>
      <c r="I36" s="39"/>
      <c r="J36" s="101" t="s">
        <v>53</v>
      </c>
      <c r="K36" s="40"/>
      <c r="L36" s="35"/>
      <c r="P36" s="30"/>
      <c r="Q36" s="10" t="s">
        <v>28</v>
      </c>
      <c r="R36" s="6">
        <v>0.375</v>
      </c>
      <c r="S36" s="15">
        <v>0.359375</v>
      </c>
      <c r="T36" s="34">
        <v>0.390625</v>
      </c>
      <c r="U36" s="10" t="s">
        <v>100</v>
      </c>
      <c r="AA36" s="6"/>
      <c r="AB36" s="6"/>
      <c r="AC36" s="6"/>
    </row>
    <row r="37" spans="1:29" x14ac:dyDescent="0.25">
      <c r="B37" s="101"/>
      <c r="C37" s="101"/>
      <c r="D37" s="101"/>
      <c r="E37" s="103"/>
      <c r="F37" s="105"/>
      <c r="G37" s="103"/>
      <c r="H37" s="101"/>
      <c r="I37" s="39"/>
      <c r="J37" s="101"/>
      <c r="K37" s="41">
        <v>9.375E-2</v>
      </c>
      <c r="L37" s="42" t="s">
        <v>55</v>
      </c>
      <c r="P37" s="30"/>
      <c r="Q37" s="10" t="s">
        <v>56</v>
      </c>
      <c r="R37" s="6">
        <v>0.40625</v>
      </c>
      <c r="S37" s="15">
        <v>0.390625</v>
      </c>
      <c r="T37" s="34">
        <v>0.421875</v>
      </c>
      <c r="U37" s="10" t="s">
        <v>118</v>
      </c>
      <c r="V37" s="43"/>
      <c r="W37" s="43"/>
      <c r="AA37" s="6"/>
      <c r="AB37" s="6"/>
      <c r="AC37" s="6"/>
    </row>
    <row r="38" spans="1:29" x14ac:dyDescent="0.25">
      <c r="A38" s="19" t="s">
        <v>23</v>
      </c>
      <c r="B38" s="102"/>
      <c r="C38" s="102"/>
      <c r="D38" s="102"/>
      <c r="E38" s="104"/>
      <c r="F38" s="105"/>
      <c r="G38" s="104"/>
      <c r="H38" s="102"/>
      <c r="I38" s="17"/>
      <c r="J38" s="102"/>
      <c r="K38" s="44"/>
      <c r="P38" s="30"/>
      <c r="Q38" s="10" t="s">
        <v>29</v>
      </c>
      <c r="R38" s="6">
        <v>0.4375</v>
      </c>
      <c r="S38" s="15">
        <v>0.421875</v>
      </c>
      <c r="T38" s="34">
        <v>0.453125</v>
      </c>
      <c r="U38" s="10" t="s">
        <v>101</v>
      </c>
      <c r="AA38" s="6"/>
      <c r="AB38" s="6"/>
      <c r="AC38" s="6"/>
    </row>
    <row r="39" spans="1:29" x14ac:dyDescent="0.25">
      <c r="A39" s="4">
        <f t="shared" ref="A39:A49" si="19">IF(ISNUMBER(A23),A23,"")</f>
        <v>8</v>
      </c>
      <c r="B39" s="45">
        <f t="shared" ref="B39:B49" si="20">O23</f>
        <v>0.80077664435021223</v>
      </c>
      <c r="C39" s="46" t="str">
        <f t="shared" ref="C39:C49" si="21">IF(ISNUMBER(B39),IF(B39&lt;0.03125," 0"" even",IF(B39&lt;0.96875,VLOOKUP(B39,$S$3:$U$19,3,TRUE),  IF((B39-INT(B39))&lt;0.96875,CONCATENATE(ROUNDDOWN(B39,0),"",VLOOKUP(B39-INT(B39),$S$3:$U$19,3,TRUE)),(CONCATENATE(ROUNDUP(B39,0)," "" even"))))),"")</f>
        <v xml:space="preserve">  13/16"</v>
      </c>
      <c r="D39" s="47">
        <f t="shared" ref="D39:D49" si="22">N23</f>
        <v>1.5466535416567262</v>
      </c>
      <c r="E39" s="48" t="str">
        <f t="shared" ref="E39:E49" si="23">IF(ISNUMBER(D39),IF(D39&lt;0.03125," 0"" even",IF(D39&lt;0.96875,VLOOKUP(D39,$S$3:$U$19,3,TRUE),  IF((D39-INT(D39))&lt;0.96875,CONCATENATE(ROUNDDOWN(D39,0),"",VLOOKUP(D39-INT(D39),$S$3:$U$19,3,TRUE)),(CONCATENATE(ROUNDUP(D39,0)," "" even"))))),"")</f>
        <v>1  9/16"</v>
      </c>
      <c r="F39" s="24"/>
      <c r="G39" s="49">
        <f>IF(ISNUMBER(D39),D39*COS(RADIANS($G$1)),"")</f>
        <v>1.5334217062011657</v>
      </c>
      <c r="H39" s="46" t="str">
        <f t="shared" ref="H39:H49" si="24">IF(ISNUMBER(G39),IF(G39&lt;0.03125," 0"" even",IF(G39&lt;0.96875,VLOOKUP(G39,$S$3:$U$19,3,TRUE),  IF((G39-INT(G39))&lt;0.96875,CONCATENATE(ROUNDDOWN(G39,0),"",VLOOKUP(G39-INT(G39),$S$3:$U$19,3,TRUE)),(CONCATENATE(ROUNDUP(G39,0)," "" even"))))),"")</f>
        <v>1  9/16"</v>
      </c>
      <c r="I39" s="17"/>
      <c r="J39" s="77" t="str">
        <f>IF(M23="","",CONCATENATE(ROUND($A$1*((N23+M23)/2+$K$37),0), """"))</f>
        <v>37"</v>
      </c>
      <c r="K39" s="4"/>
      <c r="Q39" s="50" t="s">
        <v>57</v>
      </c>
      <c r="R39" s="51">
        <v>0.46875</v>
      </c>
      <c r="S39" s="52">
        <v>0.453125</v>
      </c>
      <c r="T39" s="53">
        <v>0.484375</v>
      </c>
      <c r="U39" s="50" t="s">
        <v>119</v>
      </c>
      <c r="AA39" s="6"/>
      <c r="AB39" s="6"/>
      <c r="AC39" s="6"/>
    </row>
    <row r="40" spans="1:29" s="54" customFormat="1" x14ac:dyDescent="0.25">
      <c r="A40" s="54">
        <f t="shared" si="19"/>
        <v>7</v>
      </c>
      <c r="B40" s="55">
        <f t="shared" si="20"/>
        <v>0.8950356736397822</v>
      </c>
      <c r="C40" s="56" t="str">
        <f t="shared" si="21"/>
        <v xml:space="preserve">  7/8"</v>
      </c>
      <c r="D40" s="57">
        <f t="shared" si="22"/>
        <v>1.5183482546754361</v>
      </c>
      <c r="E40" s="58" t="str">
        <f t="shared" si="23"/>
        <v>1  1/2"</v>
      </c>
      <c r="F40" s="55"/>
      <c r="G40" s="59">
        <f t="shared" ref="G40:G49" si="25">IF(ISNUMBER(D40),D40*COS(RADIANS($G$1)),"")</f>
        <v>1.5053585748738547</v>
      </c>
      <c r="H40" s="56" t="str">
        <f t="shared" si="24"/>
        <v>1  1/2"</v>
      </c>
      <c r="I40" s="60"/>
      <c r="J40" s="75" t="str">
        <f t="shared" ref="J40:J49" si="26">IF(M24="","",CONCATENATE(ROUND($A$1*((N24+M24)/2+$K$37),0), """"))</f>
        <v>36"</v>
      </c>
      <c r="K40" s="4"/>
      <c r="L40" s="4"/>
      <c r="M40" s="4"/>
      <c r="N40" s="4"/>
      <c r="O40" s="4"/>
      <c r="P40" s="4"/>
      <c r="Q40" s="10" t="s">
        <v>30</v>
      </c>
      <c r="R40" s="6">
        <v>0.5</v>
      </c>
      <c r="S40" s="15">
        <v>0.484375</v>
      </c>
      <c r="T40" s="34">
        <v>0.515625</v>
      </c>
      <c r="U40" s="10" t="s">
        <v>102</v>
      </c>
      <c r="X40" s="50"/>
      <c r="AA40" s="51"/>
      <c r="AB40" s="51"/>
      <c r="AC40" s="51"/>
    </row>
    <row r="41" spans="1:29" x14ac:dyDescent="0.25">
      <c r="A41" s="4">
        <f t="shared" si="19"/>
        <v>6</v>
      </c>
      <c r="B41" s="45">
        <f t="shared" si="20"/>
        <v>0.95285411329010383</v>
      </c>
      <c r="C41" s="46" t="str">
        <f t="shared" si="21"/>
        <v xml:space="preserve">  15/16"</v>
      </c>
      <c r="D41" s="47">
        <f t="shared" si="22"/>
        <v>1.4670037806163518</v>
      </c>
      <c r="E41" s="61" t="str">
        <f t="shared" si="23"/>
        <v>1  7/16"</v>
      </c>
      <c r="F41" s="24"/>
      <c r="G41" s="49">
        <f t="shared" si="25"/>
        <v>1.4544533599080347</v>
      </c>
      <c r="H41" s="46" t="str">
        <f t="shared" si="24"/>
        <v>1  7/16"</v>
      </c>
      <c r="I41" s="17"/>
      <c r="J41" s="76" t="str">
        <f t="shared" si="26"/>
        <v>34"</v>
      </c>
      <c r="K41" s="4"/>
      <c r="Q41" s="50" t="s">
        <v>58</v>
      </c>
      <c r="R41" s="51">
        <v>0.53125</v>
      </c>
      <c r="S41" s="52">
        <v>0.515625</v>
      </c>
      <c r="T41" s="53">
        <v>0.546875</v>
      </c>
      <c r="U41" s="50" t="s">
        <v>120</v>
      </c>
      <c r="AA41" s="6"/>
      <c r="AB41" s="6"/>
      <c r="AC41" s="6"/>
    </row>
    <row r="42" spans="1:29" s="54" customFormat="1" x14ac:dyDescent="0.25">
      <c r="A42" s="54">
        <f t="shared" si="19"/>
        <v>5</v>
      </c>
      <c r="B42" s="55">
        <f t="shared" si="20"/>
        <v>1.1156502138745967</v>
      </c>
      <c r="C42" s="56" t="str">
        <f t="shared" si="21"/>
        <v>1  1/8"</v>
      </c>
      <c r="D42" s="57">
        <f t="shared" si="22"/>
        <v>1.4121046891224078</v>
      </c>
      <c r="E42" s="58" t="str">
        <f t="shared" si="23"/>
        <v>1  7/16"</v>
      </c>
      <c r="F42" s="55"/>
      <c r="G42" s="59">
        <f t="shared" si="25"/>
        <v>1.4000239377522732</v>
      </c>
      <c r="H42" s="56" t="str">
        <f t="shared" si="24"/>
        <v>1  3/8"</v>
      </c>
      <c r="I42" s="60"/>
      <c r="J42" s="75" t="str">
        <f t="shared" si="26"/>
        <v>33"</v>
      </c>
      <c r="K42" s="4"/>
      <c r="L42" s="4"/>
      <c r="M42" s="4"/>
      <c r="N42" s="4"/>
      <c r="O42" s="4"/>
      <c r="P42" s="4"/>
      <c r="Q42" s="10" t="s">
        <v>31</v>
      </c>
      <c r="R42" s="6">
        <v>0.5625</v>
      </c>
      <c r="S42" s="15">
        <v>0.546875</v>
      </c>
      <c r="T42" s="34">
        <v>0.578125</v>
      </c>
      <c r="U42" s="10" t="s">
        <v>103</v>
      </c>
      <c r="X42" s="50"/>
      <c r="AA42" s="51"/>
      <c r="AB42" s="51"/>
      <c r="AC42" s="51"/>
    </row>
    <row r="43" spans="1:29" s="43" customFormat="1" ht="15.75" customHeight="1" x14ac:dyDescent="0.25">
      <c r="A43" s="4">
        <f t="shared" si="19"/>
        <v>4</v>
      </c>
      <c r="B43" s="45">
        <f t="shared" si="20"/>
        <v>1.2268222649490084</v>
      </c>
      <c r="C43" s="46" t="str">
        <f t="shared" si="21"/>
        <v>1  1/4"</v>
      </c>
      <c r="D43" s="47">
        <f t="shared" si="22"/>
        <v>1.3398274679469273</v>
      </c>
      <c r="E43" s="61" t="str">
        <f t="shared" si="23"/>
        <v>1    5/16"</v>
      </c>
      <c r="F43" s="38"/>
      <c r="G43" s="49">
        <f t="shared" si="25"/>
        <v>1.3283650582234647</v>
      </c>
      <c r="H43" s="46" t="str">
        <f t="shared" si="24"/>
        <v>1    5/16"</v>
      </c>
      <c r="I43" s="62"/>
      <c r="J43" s="76" t="str">
        <f t="shared" si="26"/>
        <v>31"</v>
      </c>
      <c r="K43" s="4"/>
      <c r="L43" s="4"/>
      <c r="M43" s="4"/>
      <c r="N43" s="4"/>
      <c r="O43" s="4"/>
      <c r="P43" s="4"/>
      <c r="Q43" s="50" t="s">
        <v>59</v>
      </c>
      <c r="R43" s="51">
        <v>0.59375</v>
      </c>
      <c r="S43" s="52">
        <v>0.578125</v>
      </c>
      <c r="T43" s="53">
        <v>0.609375</v>
      </c>
      <c r="U43" s="50" t="s">
        <v>121</v>
      </c>
      <c r="V43" s="4"/>
      <c r="W43" s="4"/>
    </row>
    <row r="44" spans="1:29" s="54" customFormat="1" x14ac:dyDescent="0.25">
      <c r="A44" s="54">
        <f t="shared" si="19"/>
        <v>3</v>
      </c>
      <c r="B44" s="55">
        <f t="shared" si="20"/>
        <v>1.366933478833773</v>
      </c>
      <c r="C44" s="56" t="str">
        <f t="shared" si="21"/>
        <v>1  3/8"</v>
      </c>
      <c r="D44" s="57">
        <f t="shared" si="22"/>
        <v>1.2427995772250167</v>
      </c>
      <c r="E44" s="58" t="str">
        <f t="shared" si="23"/>
        <v>1  1/4"</v>
      </c>
      <c r="F44" s="55"/>
      <c r="G44" s="59">
        <f t="shared" si="25"/>
        <v>1.2321672545572868</v>
      </c>
      <c r="H44" s="56" t="str">
        <f t="shared" si="24"/>
        <v>1  1/4"</v>
      </c>
      <c r="I44" s="63"/>
      <c r="J44" s="75" t="str">
        <f t="shared" si="26"/>
        <v>28"</v>
      </c>
      <c r="K44" s="4"/>
      <c r="L44" s="4"/>
      <c r="M44" s="4"/>
      <c r="N44" s="4"/>
      <c r="O44" s="4"/>
      <c r="P44" s="4"/>
      <c r="Q44" s="10" t="s">
        <v>32</v>
      </c>
      <c r="R44" s="6">
        <v>0.625</v>
      </c>
      <c r="S44" s="15">
        <v>0.609375</v>
      </c>
      <c r="T44" s="34">
        <v>0.640625</v>
      </c>
      <c r="U44" s="10" t="s">
        <v>104</v>
      </c>
      <c r="X44" s="50"/>
    </row>
    <row r="45" spans="1:29" x14ac:dyDescent="0.25">
      <c r="A45" s="4">
        <f t="shared" si="19"/>
        <v>2</v>
      </c>
      <c r="B45" s="45">
        <f t="shared" si="20"/>
        <v>1.8457809073326468</v>
      </c>
      <c r="C45" s="46" t="str">
        <f t="shared" si="21"/>
        <v>1  7/8"</v>
      </c>
      <c r="D45" s="47">
        <f t="shared" si="22"/>
        <v>1.1353711391937018</v>
      </c>
      <c r="E45" s="61" t="str">
        <f t="shared" si="23"/>
        <v>1  1/8"</v>
      </c>
      <c r="F45" s="24"/>
      <c r="G45" s="49">
        <f t="shared" si="25"/>
        <v>1.1256578817057248</v>
      </c>
      <c r="H45" s="46" t="str">
        <f t="shared" si="24"/>
        <v>1  1/8"</v>
      </c>
      <c r="I45" s="44"/>
      <c r="J45" s="76" t="str">
        <f t="shared" si="26"/>
        <v>24"</v>
      </c>
      <c r="K45" s="4"/>
      <c r="Q45" s="50" t="s">
        <v>60</v>
      </c>
      <c r="R45" s="51">
        <v>0.65625</v>
      </c>
      <c r="S45" s="52">
        <v>0.640625</v>
      </c>
      <c r="T45" s="53">
        <v>0.671875</v>
      </c>
      <c r="U45" s="50" t="s">
        <v>122</v>
      </c>
    </row>
    <row r="46" spans="1:29" s="54" customFormat="1" x14ac:dyDescent="0.25">
      <c r="A46" s="54">
        <f t="shared" si="19"/>
        <v>1</v>
      </c>
      <c r="B46" s="55">
        <f t="shared" si="20"/>
        <v>2.5456934476731048</v>
      </c>
      <c r="C46" s="56" t="str">
        <f t="shared" si="21"/>
        <v>2  9/16"</v>
      </c>
      <c r="D46" s="57">
        <f t="shared" si="22"/>
        <v>0.98133771701644856</v>
      </c>
      <c r="E46" s="58" t="str">
        <f t="shared" si="23"/>
        <v>1 " even</v>
      </c>
      <c r="F46" s="55"/>
      <c r="G46" s="59">
        <f t="shared" si="25"/>
        <v>0.97294223680826442</v>
      </c>
      <c r="H46" s="56" t="str">
        <f t="shared" si="24"/>
        <v>1 " even</v>
      </c>
      <c r="I46" s="63"/>
      <c r="J46" s="75" t="str">
        <f t="shared" si="26"/>
        <v>18"</v>
      </c>
      <c r="K46" s="4"/>
      <c r="L46" s="4"/>
      <c r="M46" s="4"/>
      <c r="N46" s="4"/>
      <c r="O46" s="4"/>
      <c r="P46" s="4"/>
      <c r="Q46" s="10" t="s">
        <v>33</v>
      </c>
      <c r="R46" s="6">
        <v>0.6875</v>
      </c>
      <c r="S46" s="15">
        <v>0.671875</v>
      </c>
      <c r="T46" s="34">
        <v>0.703125</v>
      </c>
      <c r="U46" s="10" t="s">
        <v>105</v>
      </c>
      <c r="X46" s="50"/>
    </row>
    <row r="47" spans="1:29" x14ac:dyDescent="0.25">
      <c r="A47" s="4" t="str">
        <f t="shared" si="19"/>
        <v/>
      </c>
      <c r="B47" s="45" t="str">
        <f t="shared" si="20"/>
        <v/>
      </c>
      <c r="C47" s="46" t="str">
        <f t="shared" si="21"/>
        <v/>
      </c>
      <c r="D47" s="47" t="str">
        <f t="shared" si="22"/>
        <v/>
      </c>
      <c r="E47" s="61" t="str">
        <f t="shared" si="23"/>
        <v/>
      </c>
      <c r="F47" s="24"/>
      <c r="G47" s="49" t="str">
        <f t="shared" si="25"/>
        <v/>
      </c>
      <c r="H47" s="46" t="str">
        <f t="shared" si="24"/>
        <v/>
      </c>
      <c r="I47" s="44"/>
      <c r="J47" s="76" t="str">
        <f t="shared" si="26"/>
        <v/>
      </c>
      <c r="K47" s="4"/>
      <c r="Q47" s="50" t="s">
        <v>61</v>
      </c>
      <c r="R47" s="51">
        <v>0.71875</v>
      </c>
      <c r="S47" s="52">
        <v>0.703125</v>
      </c>
      <c r="T47" s="53">
        <v>0.734375</v>
      </c>
      <c r="U47" s="50" t="s">
        <v>123</v>
      </c>
    </row>
    <row r="48" spans="1:29" s="54" customFormat="1" x14ac:dyDescent="0.25">
      <c r="A48" s="4" t="str">
        <f t="shared" si="19"/>
        <v/>
      </c>
      <c r="B48" s="55" t="str">
        <f t="shared" si="20"/>
        <v/>
      </c>
      <c r="C48" s="56" t="str">
        <f t="shared" si="21"/>
        <v/>
      </c>
      <c r="D48" s="57" t="str">
        <f t="shared" si="22"/>
        <v/>
      </c>
      <c r="E48" s="58" t="str">
        <f t="shared" si="23"/>
        <v/>
      </c>
      <c r="F48" s="55"/>
      <c r="G48" s="59" t="str">
        <f t="shared" si="25"/>
        <v/>
      </c>
      <c r="H48" s="56" t="str">
        <f t="shared" si="24"/>
        <v/>
      </c>
      <c r="I48" s="63"/>
      <c r="J48" s="75" t="str">
        <f t="shared" si="26"/>
        <v/>
      </c>
      <c r="K48" s="4"/>
      <c r="L48" s="4"/>
      <c r="M48" s="4"/>
      <c r="N48" s="4"/>
      <c r="O48" s="4"/>
      <c r="P48" s="4"/>
      <c r="Q48" s="10" t="s">
        <v>34</v>
      </c>
      <c r="R48" s="6">
        <v>0.75</v>
      </c>
      <c r="S48" s="15">
        <v>0.734375</v>
      </c>
      <c r="T48" s="34">
        <v>0.765625</v>
      </c>
      <c r="U48" s="10" t="s">
        <v>106</v>
      </c>
      <c r="X48" s="50"/>
    </row>
    <row r="49" spans="1:24" s="54" customFormat="1" x14ac:dyDescent="0.25">
      <c r="A49" s="4" t="str">
        <f t="shared" si="19"/>
        <v/>
      </c>
      <c r="B49" s="45" t="str">
        <f t="shared" si="20"/>
        <v/>
      </c>
      <c r="C49" s="46" t="str">
        <f t="shared" si="21"/>
        <v/>
      </c>
      <c r="D49" s="47" t="str">
        <f t="shared" si="22"/>
        <v/>
      </c>
      <c r="E49" s="61" t="str">
        <f t="shared" si="23"/>
        <v/>
      </c>
      <c r="F49" s="24"/>
      <c r="G49" s="49" t="str">
        <f t="shared" si="25"/>
        <v/>
      </c>
      <c r="H49" s="46" t="str">
        <f t="shared" si="24"/>
        <v/>
      </c>
      <c r="I49" s="44"/>
      <c r="J49" s="76" t="str">
        <f t="shared" si="26"/>
        <v/>
      </c>
      <c r="K49" s="4"/>
      <c r="L49" s="4"/>
      <c r="M49" s="4"/>
      <c r="N49" s="4"/>
      <c r="O49" s="4"/>
      <c r="P49" s="4"/>
      <c r="Q49" s="10" t="s">
        <v>63</v>
      </c>
      <c r="R49" s="6">
        <v>0.78125</v>
      </c>
      <c r="S49" s="15">
        <v>0.765625</v>
      </c>
      <c r="T49" s="34">
        <v>0.796875</v>
      </c>
      <c r="U49" s="10" t="s">
        <v>124</v>
      </c>
      <c r="X49" s="50"/>
    </row>
    <row r="50" spans="1:24" x14ac:dyDescent="0.25">
      <c r="F50" s="4"/>
      <c r="G50" s="4"/>
      <c r="J50" s="30"/>
      <c r="K50" s="4"/>
      <c r="Q50" s="10" t="s">
        <v>35</v>
      </c>
      <c r="R50" s="6">
        <v>0.8125</v>
      </c>
      <c r="S50" s="15">
        <v>0.796875</v>
      </c>
      <c r="T50" s="34">
        <v>0.828125</v>
      </c>
      <c r="U50" s="10" t="s">
        <v>107</v>
      </c>
    </row>
    <row r="51" spans="1:24" x14ac:dyDescent="0.25">
      <c r="A51" s="3" t="s">
        <v>62</v>
      </c>
      <c r="B51" s="35"/>
      <c r="C51" s="35"/>
      <c r="D51" s="35"/>
      <c r="E51" s="35"/>
      <c r="F51" s="36"/>
      <c r="H51" s="35"/>
      <c r="I51" s="35"/>
      <c r="J51" s="35"/>
      <c r="K51" s="37"/>
      <c r="L51" s="35"/>
      <c r="M51" s="8"/>
      <c r="N51" s="8"/>
      <c r="O51" s="8"/>
      <c r="P51" s="8"/>
      <c r="Q51" s="10" t="s">
        <v>64</v>
      </c>
      <c r="R51" s="6">
        <v>0.84375</v>
      </c>
      <c r="S51" s="15">
        <v>0.828125</v>
      </c>
      <c r="T51" s="34">
        <v>0.859375</v>
      </c>
      <c r="U51" s="10" t="s">
        <v>125</v>
      </c>
    </row>
    <row r="52" spans="1:24" ht="15" customHeight="1" x14ac:dyDescent="0.25">
      <c r="B52" s="103" t="s">
        <v>47</v>
      </c>
      <c r="C52" s="103" t="s">
        <v>48</v>
      </c>
      <c r="D52" s="103" t="s">
        <v>49</v>
      </c>
      <c r="E52" s="103" t="s">
        <v>50</v>
      </c>
      <c r="F52" s="105"/>
      <c r="G52" s="103" t="s">
        <v>51</v>
      </c>
      <c r="H52" s="103" t="s">
        <v>52</v>
      </c>
      <c r="I52" s="35"/>
      <c r="J52" s="101" t="s">
        <v>53</v>
      </c>
      <c r="K52" s="65">
        <f>A1</f>
        <v>24</v>
      </c>
      <c r="L52" s="66" t="s">
        <v>0</v>
      </c>
      <c r="M52" s="8"/>
      <c r="P52" s="8"/>
      <c r="Q52" s="10" t="s">
        <v>36</v>
      </c>
      <c r="R52" s="6">
        <v>0.875</v>
      </c>
      <c r="S52" s="15">
        <v>0.859375</v>
      </c>
      <c r="T52" s="34">
        <v>0.890625</v>
      </c>
      <c r="U52" s="10" t="s">
        <v>108</v>
      </c>
    </row>
    <row r="53" spans="1:24" x14ac:dyDescent="0.25">
      <c r="B53" s="103"/>
      <c r="C53" s="103"/>
      <c r="D53" s="103"/>
      <c r="E53" s="103"/>
      <c r="F53" s="105"/>
      <c r="G53" s="103"/>
      <c r="H53" s="103"/>
      <c r="I53" s="35"/>
      <c r="J53" s="101"/>
      <c r="K53" s="65">
        <f>A2</f>
        <v>0</v>
      </c>
      <c r="L53" s="67" t="s">
        <v>130</v>
      </c>
      <c r="M53" s="8"/>
      <c r="P53" s="8"/>
      <c r="Q53" s="10" t="s">
        <v>65</v>
      </c>
      <c r="R53" s="6">
        <v>0.90625</v>
      </c>
      <c r="S53" s="15">
        <v>0.890625</v>
      </c>
      <c r="T53" s="34">
        <v>0.921875</v>
      </c>
      <c r="U53" s="10" t="s">
        <v>126</v>
      </c>
    </row>
    <row r="54" spans="1:24" x14ac:dyDescent="0.25">
      <c r="A54" s="19" t="s">
        <v>23</v>
      </c>
      <c r="B54" s="104"/>
      <c r="C54" s="104"/>
      <c r="D54" s="104"/>
      <c r="E54" s="104"/>
      <c r="F54" s="105"/>
      <c r="G54" s="104"/>
      <c r="H54" s="104"/>
      <c r="J54" s="102"/>
      <c r="K54" s="65">
        <f>A3</f>
        <v>0.125</v>
      </c>
      <c r="L54" s="67" t="s">
        <v>131</v>
      </c>
      <c r="M54" s="8"/>
      <c r="P54" s="8"/>
      <c r="Q54" s="10" t="s">
        <v>37</v>
      </c>
      <c r="R54" s="6">
        <v>0.9375</v>
      </c>
      <c r="S54" s="15">
        <v>0.921875</v>
      </c>
      <c r="T54" s="34">
        <v>0.953125</v>
      </c>
      <c r="U54" s="10" t="s">
        <v>109</v>
      </c>
    </row>
    <row r="55" spans="1:24" x14ac:dyDescent="0.25">
      <c r="A55" s="4">
        <f t="shared" ref="A55:A65" si="27">IF(ISNUMBER(A39),A39,"")</f>
        <v>8</v>
      </c>
      <c r="B55" s="45">
        <f t="shared" ref="B55:B65" si="28">B39</f>
        <v>0.80077664435021223</v>
      </c>
      <c r="C55" s="46" t="str">
        <f t="shared" ref="C55:C65" si="29">IF(ISNUMBER(B55),IF(B55&lt;0.01563," 0"" even",IF(B55&lt;0.98438,VLOOKUP(B55,$S$24:$U$56,3,TRUE),  IF((B55-INT(B55))&lt;0.98438,CONCATENATE(ROUNDDOWN(B55,0),"",VLOOKUP(B55-INT(B55),$S$24:$U$56,3,TRUE)),(CONCATENATE(ROUNDUP(B55,0)," "" even"))))),"")</f>
        <v xml:space="preserve">  13/16"</v>
      </c>
      <c r="D55" s="47">
        <f t="shared" ref="D55:D65" si="30">D39</f>
        <v>1.5466535416567262</v>
      </c>
      <c r="E55" s="48" t="str">
        <f t="shared" ref="E55:E65" si="31">IF(ISNUMBER(D55),IF(D55&lt;0.01563," 0"" even",IF(D55&lt;0.98438,VLOOKUP(D55,$S$24:$U$56,3,TRUE),  IF((D55-INT(D55))&lt;0.98438,CONCATENATE(ROUNDDOWN(D55,0),"",VLOOKUP(D55-INT(D55),$S$24:$U$56,3,TRUE)),(CONCATENATE(ROUNDUP(D55,0)," "" even"))))),"")</f>
        <v>1  17/32"</v>
      </c>
      <c r="F55" s="24"/>
      <c r="G55" s="49">
        <f>IF(ISNUMBER(D55),D55*COS(RADIANS($G$1)),"")</f>
        <v>1.5334217062011657</v>
      </c>
      <c r="H55" s="61" t="str">
        <f t="shared" ref="H55:H65" si="32">IF(ISNUMBER(G55),IF(G55&lt;0.01563," 0"" even",IF(G55&lt;0.98438,VLOOKUP(G55,$S$24:$U$56,3,TRUE),  IF((G55-INT(G55))&lt;0.98438,CONCATENATE(ROUNDDOWN(G55,0),"",VLOOKUP(G55-INT(G55),$S$24:$U$56,3,TRUE)),(CONCATENATE(ROUNDUP(G55,0)," "" even"))))),"")</f>
        <v>1  17/32"</v>
      </c>
      <c r="J55" s="77" t="str">
        <f>IF(M23="","",CONCATENATE(ROUND($A$1*((N23+M23)/2+$K$37),0), """"))</f>
        <v>37"</v>
      </c>
      <c r="K55" s="4"/>
      <c r="L55" s="8"/>
      <c r="M55" s="8"/>
      <c r="P55" s="8"/>
      <c r="Q55" s="10" t="s">
        <v>66</v>
      </c>
      <c r="R55" s="6">
        <v>0.96875</v>
      </c>
      <c r="S55" s="15">
        <v>0.953125</v>
      </c>
      <c r="T55" s="34">
        <v>0.984375</v>
      </c>
      <c r="U55" s="10" t="s">
        <v>127</v>
      </c>
    </row>
    <row r="56" spans="1:24" x14ac:dyDescent="0.25">
      <c r="A56" s="4">
        <f t="shared" si="27"/>
        <v>7</v>
      </c>
      <c r="B56" s="55">
        <f t="shared" si="28"/>
        <v>0.8950356736397822</v>
      </c>
      <c r="C56" s="56" t="str">
        <f t="shared" si="29"/>
        <v xml:space="preserve">  29/32"</v>
      </c>
      <c r="D56" s="57">
        <f t="shared" si="30"/>
        <v>1.5183482546754361</v>
      </c>
      <c r="E56" s="58" t="str">
        <f t="shared" si="31"/>
        <v>1  17/32"</v>
      </c>
      <c r="F56" s="55"/>
      <c r="G56" s="59">
        <f t="shared" ref="G56:G65" si="33">IF(ISNUMBER(D56),D56*COS(RADIANS($G$1)),"")</f>
        <v>1.5053585748738547</v>
      </c>
      <c r="H56" s="58" t="str">
        <f t="shared" si="32"/>
        <v>1  1/2"</v>
      </c>
      <c r="J56" s="75" t="str">
        <f t="shared" ref="J56:J65" si="34">IF(M24="","",CONCATENATE(ROUND($A$1*((N24+M24)/2+$K$37),0), """"))</f>
        <v>36"</v>
      </c>
      <c r="K56" s="68"/>
      <c r="L56" s="8"/>
      <c r="M56" s="8"/>
      <c r="P56" s="8"/>
      <c r="Q56" s="31" t="s">
        <v>39</v>
      </c>
      <c r="R56" s="6">
        <v>1</v>
      </c>
      <c r="S56" s="15">
        <v>0.984375</v>
      </c>
      <c r="T56" s="34">
        <v>1.015625</v>
      </c>
      <c r="U56" s="31" t="s">
        <v>110</v>
      </c>
    </row>
    <row r="57" spans="1:24" x14ac:dyDescent="0.25">
      <c r="A57" s="4">
        <f t="shared" si="27"/>
        <v>6</v>
      </c>
      <c r="B57" s="45">
        <f t="shared" si="28"/>
        <v>0.95285411329010383</v>
      </c>
      <c r="C57" s="46" t="str">
        <f t="shared" si="29"/>
        <v xml:space="preserve">  15/16"</v>
      </c>
      <c r="D57" s="47">
        <f t="shared" si="30"/>
        <v>1.4670037806163518</v>
      </c>
      <c r="E57" s="61" t="str">
        <f t="shared" si="31"/>
        <v>1  15/32"</v>
      </c>
      <c r="F57" s="24"/>
      <c r="G57" s="49">
        <f t="shared" si="33"/>
        <v>1.4544533599080347</v>
      </c>
      <c r="H57" s="61" t="str">
        <f t="shared" si="32"/>
        <v>1  15/32"</v>
      </c>
      <c r="J57" s="76" t="str">
        <f t="shared" si="34"/>
        <v>34"</v>
      </c>
      <c r="K57" s="68"/>
      <c r="L57" s="8"/>
      <c r="M57" s="69"/>
      <c r="P57" s="30"/>
    </row>
    <row r="58" spans="1:24" x14ac:dyDescent="0.25">
      <c r="A58" s="4">
        <f t="shared" si="27"/>
        <v>5</v>
      </c>
      <c r="B58" s="55">
        <f t="shared" si="28"/>
        <v>1.1156502138745967</v>
      </c>
      <c r="C58" s="56" t="str">
        <f t="shared" si="29"/>
        <v>1  1/8"</v>
      </c>
      <c r="D58" s="57">
        <f t="shared" si="30"/>
        <v>1.4121046891224078</v>
      </c>
      <c r="E58" s="58" t="str">
        <f t="shared" si="31"/>
        <v>1  13/32"</v>
      </c>
      <c r="F58" s="55"/>
      <c r="G58" s="59">
        <f t="shared" si="33"/>
        <v>1.4000239377522732</v>
      </c>
      <c r="H58" s="58" t="str">
        <f t="shared" si="32"/>
        <v>1  13/32"</v>
      </c>
      <c r="J58" s="75" t="str">
        <f t="shared" si="34"/>
        <v>33"</v>
      </c>
      <c r="K58" s="68"/>
      <c r="L58" s="8"/>
      <c r="M58" s="69"/>
    </row>
    <row r="59" spans="1:24" x14ac:dyDescent="0.25">
      <c r="A59" s="4">
        <f t="shared" si="27"/>
        <v>4</v>
      </c>
      <c r="B59" s="45">
        <f t="shared" si="28"/>
        <v>1.2268222649490084</v>
      </c>
      <c r="C59" s="46" t="str">
        <f t="shared" si="29"/>
        <v>1  7/32"</v>
      </c>
      <c r="D59" s="47">
        <f t="shared" si="30"/>
        <v>1.3398274679469273</v>
      </c>
      <c r="E59" s="61" t="str">
        <f t="shared" si="31"/>
        <v>1  11/32"</v>
      </c>
      <c r="F59" s="38"/>
      <c r="G59" s="49">
        <f t="shared" si="33"/>
        <v>1.3283650582234647</v>
      </c>
      <c r="H59" s="61" t="str">
        <f t="shared" si="32"/>
        <v>1  11/32"</v>
      </c>
      <c r="I59" s="43"/>
      <c r="J59" s="76" t="str">
        <f t="shared" si="34"/>
        <v>31"</v>
      </c>
      <c r="K59" s="4"/>
      <c r="L59" s="70"/>
      <c r="M59" s="69"/>
      <c r="Q59" s="69"/>
      <c r="R59" s="6"/>
      <c r="U59" s="10"/>
    </row>
    <row r="60" spans="1:24" x14ac:dyDescent="0.25">
      <c r="A60" s="4">
        <f t="shared" si="27"/>
        <v>3</v>
      </c>
      <c r="B60" s="55">
        <f t="shared" si="28"/>
        <v>1.366933478833773</v>
      </c>
      <c r="C60" s="56" t="str">
        <f t="shared" si="29"/>
        <v>1  3/8"</v>
      </c>
      <c r="D60" s="57">
        <f t="shared" si="30"/>
        <v>1.2427995772250167</v>
      </c>
      <c r="E60" s="58" t="str">
        <f t="shared" si="31"/>
        <v>1  1/4"</v>
      </c>
      <c r="F60" s="55"/>
      <c r="G60" s="59">
        <f t="shared" si="33"/>
        <v>1.2321672545572868</v>
      </c>
      <c r="H60" s="58" t="str">
        <f t="shared" si="32"/>
        <v>1  7/32"</v>
      </c>
      <c r="I60" s="8"/>
      <c r="J60" s="75" t="str">
        <f t="shared" si="34"/>
        <v>28"</v>
      </c>
      <c r="K60" s="68"/>
      <c r="L60" s="71"/>
      <c r="M60" s="69"/>
      <c r="Q60" s="69"/>
      <c r="R60" s="6"/>
      <c r="U60" s="10"/>
    </row>
    <row r="61" spans="1:24" x14ac:dyDescent="0.25">
      <c r="A61" s="4">
        <f t="shared" si="27"/>
        <v>2</v>
      </c>
      <c r="B61" s="45">
        <f t="shared" si="28"/>
        <v>1.8457809073326468</v>
      </c>
      <c r="C61" s="46" t="str">
        <f t="shared" si="29"/>
        <v>1  27/32"</v>
      </c>
      <c r="D61" s="47">
        <f t="shared" si="30"/>
        <v>1.1353711391937018</v>
      </c>
      <c r="E61" s="61" t="str">
        <f t="shared" si="31"/>
        <v>1  1/8"</v>
      </c>
      <c r="F61" s="24"/>
      <c r="G61" s="49">
        <f t="shared" si="33"/>
        <v>1.1256578817057248</v>
      </c>
      <c r="H61" s="61" t="str">
        <f t="shared" si="32"/>
        <v>1  1/8"</v>
      </c>
      <c r="I61" s="8"/>
      <c r="J61" s="76" t="str">
        <f t="shared" si="34"/>
        <v>24"</v>
      </c>
      <c r="K61" s="68"/>
      <c r="L61" s="71"/>
      <c r="M61" s="69"/>
      <c r="Q61" s="69"/>
      <c r="R61" s="6"/>
      <c r="U61" s="10"/>
    </row>
    <row r="62" spans="1:24" x14ac:dyDescent="0.25">
      <c r="A62" s="4">
        <f t="shared" si="27"/>
        <v>1</v>
      </c>
      <c r="B62" s="55">
        <f t="shared" si="28"/>
        <v>2.5456934476731048</v>
      </c>
      <c r="C62" s="56" t="str">
        <f t="shared" si="29"/>
        <v>2  17/32"</v>
      </c>
      <c r="D62" s="57">
        <f t="shared" si="30"/>
        <v>0.98133771701644856</v>
      </c>
      <c r="E62" s="58" t="str">
        <f t="shared" si="31"/>
        <v xml:space="preserve">  31/32"</v>
      </c>
      <c r="F62" s="55"/>
      <c r="G62" s="59">
        <f t="shared" si="33"/>
        <v>0.97294223680826442</v>
      </c>
      <c r="H62" s="58" t="str">
        <f t="shared" si="32"/>
        <v xml:space="preserve">  31/32"</v>
      </c>
      <c r="I62" s="8"/>
      <c r="J62" s="75" t="str">
        <f t="shared" si="34"/>
        <v>18"</v>
      </c>
      <c r="K62" s="68"/>
      <c r="L62" s="71"/>
      <c r="M62" s="69"/>
      <c r="Q62" s="69"/>
      <c r="R62" s="6"/>
      <c r="U62" s="10"/>
    </row>
    <row r="63" spans="1:24" x14ac:dyDescent="0.25">
      <c r="A63" s="4" t="str">
        <f t="shared" si="27"/>
        <v/>
      </c>
      <c r="B63" s="45" t="str">
        <f t="shared" si="28"/>
        <v/>
      </c>
      <c r="C63" s="46" t="str">
        <f t="shared" si="29"/>
        <v/>
      </c>
      <c r="D63" s="47" t="str">
        <f t="shared" si="30"/>
        <v/>
      </c>
      <c r="E63" s="61" t="str">
        <f t="shared" si="31"/>
        <v/>
      </c>
      <c r="F63" s="24"/>
      <c r="G63" s="49" t="str">
        <f t="shared" si="33"/>
        <v/>
      </c>
      <c r="H63" s="61" t="str">
        <f t="shared" si="32"/>
        <v/>
      </c>
      <c r="I63" s="8"/>
      <c r="J63" s="76" t="str">
        <f t="shared" si="34"/>
        <v/>
      </c>
      <c r="K63" s="68"/>
      <c r="L63" s="71"/>
      <c r="M63" s="69"/>
      <c r="Q63" s="69"/>
      <c r="R63" s="6"/>
      <c r="U63" s="10"/>
    </row>
    <row r="64" spans="1:24" x14ac:dyDescent="0.25">
      <c r="A64" s="4" t="str">
        <f t="shared" si="27"/>
        <v/>
      </c>
      <c r="B64" s="55" t="str">
        <f t="shared" si="28"/>
        <v/>
      </c>
      <c r="C64" s="56" t="str">
        <f t="shared" si="29"/>
        <v/>
      </c>
      <c r="D64" s="57" t="str">
        <f t="shared" si="30"/>
        <v/>
      </c>
      <c r="E64" s="58" t="str">
        <f t="shared" si="31"/>
        <v/>
      </c>
      <c r="F64" s="55"/>
      <c r="G64" s="59" t="str">
        <f t="shared" si="33"/>
        <v/>
      </c>
      <c r="H64" s="58" t="str">
        <f t="shared" si="32"/>
        <v/>
      </c>
      <c r="I64" s="8"/>
      <c r="J64" s="75" t="str">
        <f t="shared" si="34"/>
        <v/>
      </c>
      <c r="K64" s="68"/>
      <c r="L64" s="71"/>
      <c r="M64" s="69"/>
      <c r="Q64" s="69"/>
      <c r="R64" s="6"/>
      <c r="U64" s="10"/>
    </row>
    <row r="65" spans="1:21" x14ac:dyDescent="0.25">
      <c r="A65" s="4" t="str">
        <f t="shared" si="27"/>
        <v/>
      </c>
      <c r="B65" s="45" t="str">
        <f t="shared" si="28"/>
        <v/>
      </c>
      <c r="C65" s="46" t="str">
        <f t="shared" si="29"/>
        <v/>
      </c>
      <c r="D65" s="47" t="str">
        <f t="shared" si="30"/>
        <v/>
      </c>
      <c r="E65" s="61" t="str">
        <f t="shared" si="31"/>
        <v/>
      </c>
      <c r="F65" s="24"/>
      <c r="G65" s="49" t="str">
        <f t="shared" si="33"/>
        <v/>
      </c>
      <c r="H65" s="61" t="str">
        <f t="shared" si="32"/>
        <v/>
      </c>
      <c r="I65" s="8"/>
      <c r="J65" s="76" t="str">
        <f t="shared" si="34"/>
        <v/>
      </c>
      <c r="K65" s="4"/>
      <c r="L65" s="8"/>
      <c r="M65" s="69"/>
      <c r="Q65" s="69"/>
      <c r="R65" s="6"/>
      <c r="U65" s="10"/>
    </row>
    <row r="66" spans="1:21" x14ac:dyDescent="0.25">
      <c r="A66" s="3"/>
      <c r="B66" s="35"/>
      <c r="C66" s="35"/>
      <c r="D66" s="35"/>
      <c r="E66" s="35"/>
      <c r="F66" s="36"/>
      <c r="H66" s="35"/>
      <c r="I66" s="35"/>
      <c r="J66" s="4" t="str">
        <f t="shared" ref="J66" si="35">IF(ISNUMBER(M34),$A$1*((N34+M34)/2+$K$37),"")</f>
        <v/>
      </c>
      <c r="K66" s="37"/>
      <c r="L66" s="35"/>
      <c r="O66" s="69"/>
      <c r="Q66" s="69"/>
      <c r="R66" s="6"/>
      <c r="U66" s="10"/>
    </row>
    <row r="67" spans="1:21" x14ac:dyDescent="0.25">
      <c r="B67" s="64"/>
      <c r="C67" s="64"/>
      <c r="D67" s="64"/>
      <c r="E67" s="64"/>
      <c r="F67" s="72"/>
      <c r="G67" s="64"/>
      <c r="H67" s="64"/>
      <c r="I67" s="35"/>
      <c r="J67" s="64"/>
      <c r="K67" s="37"/>
      <c r="L67" s="35"/>
      <c r="O67" s="69"/>
      <c r="Q67" s="69"/>
      <c r="R67" s="6"/>
      <c r="U67" s="10"/>
    </row>
    <row r="68" spans="1:21" x14ac:dyDescent="0.25">
      <c r="B68" s="64"/>
      <c r="C68" s="64"/>
      <c r="D68" s="64"/>
      <c r="E68" s="64"/>
      <c r="F68" s="72"/>
      <c r="G68" s="64"/>
      <c r="H68" s="64"/>
      <c r="I68" s="35"/>
      <c r="J68" s="64"/>
      <c r="K68" s="4"/>
      <c r="L68" s="42"/>
      <c r="O68" s="69"/>
      <c r="Q68" s="69"/>
      <c r="R68" s="6"/>
      <c r="U68" s="10"/>
    </row>
    <row r="69" spans="1:21" x14ac:dyDescent="0.25">
      <c r="B69" s="64"/>
      <c r="C69" s="64"/>
      <c r="D69" s="64"/>
      <c r="E69" s="64"/>
      <c r="F69" s="72"/>
      <c r="G69" s="64"/>
      <c r="H69" s="64"/>
      <c r="J69" s="64"/>
      <c r="O69" s="69"/>
      <c r="Q69" s="69"/>
    </row>
    <row r="70" spans="1:21" x14ac:dyDescent="0.25">
      <c r="B70" s="6"/>
      <c r="C70" s="69"/>
      <c r="D70" s="6"/>
      <c r="E70" s="69"/>
      <c r="G70" s="72"/>
      <c r="H70" s="73"/>
      <c r="J70" s="68"/>
      <c r="O70" s="69"/>
      <c r="Q70" s="69"/>
    </row>
    <row r="71" spans="1:21" x14ac:dyDescent="0.25">
      <c r="B71" s="6"/>
      <c r="C71" s="69"/>
      <c r="D71" s="6"/>
      <c r="E71" s="69"/>
      <c r="G71" s="72"/>
      <c r="H71" s="73"/>
      <c r="J71" s="68"/>
      <c r="O71" s="69"/>
      <c r="Q71" s="69"/>
    </row>
    <row r="72" spans="1:21" x14ac:dyDescent="0.25">
      <c r="B72" s="6"/>
      <c r="C72" s="69"/>
      <c r="D72" s="6"/>
      <c r="E72" s="69"/>
      <c r="G72" s="72"/>
      <c r="H72" s="73"/>
      <c r="J72" s="68"/>
      <c r="O72" s="69"/>
      <c r="Q72" s="69"/>
    </row>
    <row r="73" spans="1:21" x14ac:dyDescent="0.25">
      <c r="B73" s="6"/>
      <c r="C73" s="69"/>
      <c r="D73" s="6"/>
      <c r="E73" s="69"/>
      <c r="G73" s="72"/>
      <c r="H73" s="73"/>
      <c r="J73" s="68"/>
      <c r="O73" s="69"/>
      <c r="Q73" s="69"/>
    </row>
    <row r="74" spans="1:21" x14ac:dyDescent="0.25">
      <c r="B74" s="6"/>
      <c r="C74" s="69"/>
      <c r="D74" s="6"/>
      <c r="E74" s="69"/>
      <c r="F74" s="74"/>
      <c r="G74" s="72"/>
      <c r="H74" s="73"/>
      <c r="I74" s="43"/>
      <c r="J74" s="68"/>
      <c r="K74" s="70"/>
      <c r="L74" s="43"/>
      <c r="O74" s="69"/>
      <c r="Q74" s="69"/>
    </row>
    <row r="75" spans="1:21" x14ac:dyDescent="0.25">
      <c r="B75" s="6"/>
      <c r="C75" s="69"/>
      <c r="D75" s="6"/>
      <c r="E75" s="69"/>
      <c r="G75" s="72"/>
      <c r="H75" s="73"/>
      <c r="I75" s="8"/>
      <c r="J75" s="68"/>
      <c r="K75" s="71"/>
      <c r="O75" s="69"/>
      <c r="Q75" s="69"/>
    </row>
    <row r="76" spans="1:21" x14ac:dyDescent="0.25">
      <c r="B76" s="6"/>
      <c r="C76" s="69"/>
      <c r="D76" s="6"/>
      <c r="E76" s="69"/>
      <c r="G76" s="72"/>
      <c r="H76" s="73"/>
      <c r="I76" s="8"/>
      <c r="J76" s="68"/>
      <c r="K76" s="71"/>
      <c r="O76" s="69"/>
      <c r="Q76" s="69"/>
    </row>
    <row r="77" spans="1:21" x14ac:dyDescent="0.25">
      <c r="B77" s="6"/>
      <c r="C77" s="69"/>
      <c r="D77" s="6"/>
      <c r="E77" s="69"/>
      <c r="G77" s="72"/>
      <c r="H77" s="73"/>
      <c r="I77" s="8"/>
      <c r="J77" s="68"/>
      <c r="K77" s="71"/>
      <c r="O77" s="69"/>
      <c r="Q77" s="69"/>
    </row>
    <row r="78" spans="1:21" x14ac:dyDescent="0.25">
      <c r="B78" s="6"/>
      <c r="C78" s="69"/>
      <c r="D78" s="6"/>
      <c r="E78" s="69"/>
      <c r="G78" s="72"/>
      <c r="H78" s="73"/>
      <c r="I78" s="8"/>
      <c r="J78" s="68"/>
      <c r="K78" s="71"/>
      <c r="O78" s="69"/>
      <c r="Q78" s="69"/>
    </row>
    <row r="79" spans="1:21" x14ac:dyDescent="0.25">
      <c r="B79" s="6"/>
      <c r="C79" s="69"/>
      <c r="D79" s="6"/>
      <c r="E79" s="69"/>
      <c r="G79" s="72"/>
      <c r="H79" s="73"/>
      <c r="I79" s="8"/>
      <c r="J79" s="68"/>
      <c r="K79" s="71"/>
      <c r="O79" s="69"/>
      <c r="Q79" s="69"/>
    </row>
    <row r="80" spans="1:21" x14ac:dyDescent="0.25">
      <c r="O80" s="69"/>
      <c r="Q80" s="69"/>
    </row>
    <row r="81" spans="15:17" x14ac:dyDescent="0.25">
      <c r="O81" s="69"/>
      <c r="Q81" s="69"/>
    </row>
    <row r="82" spans="15:17" x14ac:dyDescent="0.25">
      <c r="O82" s="69"/>
      <c r="Q82" s="69"/>
    </row>
    <row r="83" spans="15:17" x14ac:dyDescent="0.25">
      <c r="O83" s="69"/>
      <c r="Q83" s="69"/>
    </row>
    <row r="84" spans="15:17" x14ac:dyDescent="0.25">
      <c r="O84" s="69"/>
      <c r="Q84" s="69"/>
    </row>
    <row r="85" spans="15:17" x14ac:dyDescent="0.25">
      <c r="O85" s="69"/>
      <c r="Q85" s="69"/>
    </row>
    <row r="86" spans="15:17" x14ac:dyDescent="0.25">
      <c r="O86" s="69"/>
      <c r="Q86" s="69"/>
    </row>
    <row r="87" spans="15:17" x14ac:dyDescent="0.25">
      <c r="O87" s="69"/>
      <c r="Q87" s="69"/>
    </row>
  </sheetData>
  <sheetProtection sheet="1" objects="1" scenarios="1"/>
  <mergeCells count="39">
    <mergeCell ref="G52:G54"/>
    <mergeCell ref="H52:H54"/>
    <mergeCell ref="J52:J54"/>
    <mergeCell ref="B52:B54"/>
    <mergeCell ref="C52:C54"/>
    <mergeCell ref="D52:D54"/>
    <mergeCell ref="E52:E54"/>
    <mergeCell ref="F52:F54"/>
    <mergeCell ref="O21:O22"/>
    <mergeCell ref="S23:T23"/>
    <mergeCell ref="B36:B38"/>
    <mergeCell ref="C36:C38"/>
    <mergeCell ref="D36:D38"/>
    <mergeCell ref="E36:E38"/>
    <mergeCell ref="F36:F38"/>
    <mergeCell ref="G36:G38"/>
    <mergeCell ref="H36:H38"/>
    <mergeCell ref="J36:J38"/>
    <mergeCell ref="K6:L6"/>
    <mergeCell ref="M6:N6"/>
    <mergeCell ref="O6:O7"/>
    <mergeCell ref="M20:O20"/>
    <mergeCell ref="B21:C21"/>
    <mergeCell ref="D21:E21"/>
    <mergeCell ref="F21:G21"/>
    <mergeCell ref="H21:H22"/>
    <mergeCell ref="I21:J21"/>
    <mergeCell ref="K21:L21"/>
    <mergeCell ref="B6:C6"/>
    <mergeCell ref="D6:E6"/>
    <mergeCell ref="F6:G6"/>
    <mergeCell ref="H6:H7"/>
    <mergeCell ref="I6:J6"/>
    <mergeCell ref="M21:N21"/>
    <mergeCell ref="N1:P1"/>
    <mergeCell ref="N2:P2"/>
    <mergeCell ref="S2:T2"/>
    <mergeCell ref="N3:P3"/>
    <mergeCell ref="M5:O5"/>
  </mergeCells>
  <pageMargins left="0.25" right="0.25" top="0.75" bottom="0.75" header="0.3" footer="0.3"/>
  <pageSetup scale="76" fitToHeight="0" orientation="landscape" horizontalDpi="1200" verticalDpi="1200" r:id="rId1"/>
  <rowBreaks count="1" manualBreakCount="1">
    <brk id="34" max="15" man="1"/>
  </rowBreaks>
  <ignoredErrors>
    <ignoredError sqref="D39:D49 C55:C65 D55:D6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CalcsExample</vt:lpstr>
      <vt:lpstr>CalcsExample!Print_Area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Geoffrey Price</dc:creator>
  <cp:lastModifiedBy>Price, Geoffrey</cp:lastModifiedBy>
  <cp:lastPrinted>2025-03-12T15:33:17Z</cp:lastPrinted>
  <dcterms:created xsi:type="dcterms:W3CDTF">2024-08-04T08:08:37Z</dcterms:created>
  <dcterms:modified xsi:type="dcterms:W3CDTF">2025-03-12T15:54:22Z</dcterms:modified>
</cp:coreProperties>
</file>