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offrey-price\Documents\Classes\UGEquilThermo\"/>
    </mc:Choice>
  </mc:AlternateContent>
  <bookViews>
    <workbookView xWindow="0" yWindow="0" windowWidth="19200" windowHeight="11595"/>
  </bookViews>
  <sheets>
    <sheet name="HeatCapacityConstants" sheetId="1" r:id="rId1"/>
    <sheet name="Benzene" sheetId="3" r:id="rId2"/>
    <sheet name="FelderFormulas" sheetId="2" r:id="rId3"/>
  </sheets>
  <calcPr calcId="152511"/>
</workbook>
</file>

<file path=xl/calcChain.xml><?xml version="1.0" encoding="utf-8"?>
<calcChain xmlns="http://schemas.openxmlformats.org/spreadsheetml/2006/main">
  <c r="B3" i="1" l="1"/>
  <c r="B2" i="1"/>
  <c r="C28" i="3" l="1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M55" i="2" l="1"/>
  <c r="M52" i="2"/>
  <c r="M47" i="2"/>
  <c r="M40" i="2"/>
  <c r="K55" i="2"/>
  <c r="K52" i="2"/>
  <c r="K47" i="2"/>
  <c r="K40" i="2"/>
  <c r="J55" i="2"/>
  <c r="J52" i="2"/>
  <c r="J47" i="2"/>
  <c r="J40" i="2"/>
  <c r="I55" i="2"/>
  <c r="I52" i="2"/>
  <c r="I40" i="2"/>
  <c r="I47" i="2"/>
  <c r="D3" i="2"/>
  <c r="D2" i="2"/>
  <c r="D3" i="1" l="1"/>
  <c r="D2" i="1"/>
  <c r="L52" i="1" l="1"/>
  <c r="K53" i="1"/>
  <c r="K52" i="1"/>
  <c r="K27" i="1"/>
  <c r="L51" i="1"/>
  <c r="L47" i="1"/>
  <c r="L43" i="1"/>
  <c r="L39" i="1"/>
  <c r="L34" i="1"/>
  <c r="L30" i="1"/>
  <c r="L26" i="1"/>
  <c r="L21" i="1"/>
  <c r="L17" i="1"/>
  <c r="L12" i="1"/>
  <c r="L8" i="1"/>
  <c r="L55" i="1"/>
  <c r="K51" i="1"/>
  <c r="K47" i="1"/>
  <c r="K43" i="1"/>
  <c r="K39" i="1"/>
  <c r="K34" i="1"/>
  <c r="K30" i="1"/>
  <c r="K26" i="1"/>
  <c r="K21" i="1"/>
  <c r="K17" i="1"/>
  <c r="K12" i="1"/>
  <c r="K8" i="1"/>
  <c r="K55" i="1"/>
  <c r="L50" i="1"/>
  <c r="L46" i="1"/>
  <c r="L42" i="1"/>
  <c r="L38" i="1"/>
  <c r="L33" i="1"/>
  <c r="L29" i="1"/>
  <c r="L25" i="1"/>
  <c r="L20" i="1"/>
  <c r="L16" i="1"/>
  <c r="L11" i="1"/>
  <c r="L7" i="1"/>
  <c r="L44" i="1"/>
  <c r="L36" i="1"/>
  <c r="L27" i="1"/>
  <c r="L18" i="1"/>
  <c r="L9" i="1"/>
  <c r="K48" i="1"/>
  <c r="K40" i="1"/>
  <c r="K36" i="1"/>
  <c r="K23" i="1"/>
  <c r="K9" i="1"/>
  <c r="L54" i="1"/>
  <c r="K50" i="1"/>
  <c r="K46" i="1"/>
  <c r="K42" i="1"/>
  <c r="K38" i="1"/>
  <c r="K33" i="1"/>
  <c r="K29" i="1"/>
  <c r="K25" i="1"/>
  <c r="K20" i="1"/>
  <c r="K16" i="1"/>
  <c r="K11" i="1"/>
  <c r="K7" i="1"/>
  <c r="K54" i="1"/>
  <c r="L49" i="1"/>
  <c r="L45" i="1"/>
  <c r="L41" i="1"/>
  <c r="L37" i="1"/>
  <c r="L32" i="1"/>
  <c r="L28" i="1"/>
  <c r="L24" i="1"/>
  <c r="L19" i="1"/>
  <c r="L15" i="1"/>
  <c r="L10" i="1"/>
  <c r="L6" i="1"/>
  <c r="L53" i="1"/>
  <c r="K49" i="1"/>
  <c r="K45" i="1"/>
  <c r="K41" i="1"/>
  <c r="K37" i="1"/>
  <c r="K32" i="1"/>
  <c r="K28" i="1"/>
  <c r="K24" i="1"/>
  <c r="K19" i="1"/>
  <c r="K15" i="1"/>
  <c r="K10" i="1"/>
  <c r="K6" i="1"/>
  <c r="L48" i="1"/>
  <c r="L40" i="1"/>
  <c r="L31" i="1"/>
  <c r="L23" i="1"/>
  <c r="L13" i="1"/>
  <c r="L5" i="1"/>
  <c r="K44" i="1"/>
  <c r="K31" i="1"/>
  <c r="K18" i="1"/>
  <c r="K13" i="1"/>
  <c r="K5" i="1"/>
  <c r="J55" i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</calcChain>
</file>

<file path=xl/sharedStrings.xml><?xml version="1.0" encoding="utf-8"?>
<sst xmlns="http://schemas.openxmlformats.org/spreadsheetml/2006/main" count="249" uniqueCount="129">
  <si>
    <t>Methane</t>
  </si>
  <si>
    <t>CH4</t>
  </si>
  <si>
    <t>Ethane</t>
  </si>
  <si>
    <t>C2H6</t>
  </si>
  <si>
    <t>Propane</t>
  </si>
  <si>
    <t>n-Butane</t>
  </si>
  <si>
    <t>C4H10</t>
  </si>
  <si>
    <t>iso-Butane</t>
  </si>
  <si>
    <t>n-Pentane</t>
  </si>
  <si>
    <t>n-Hexane</t>
  </si>
  <si>
    <t>C6H14</t>
  </si>
  <si>
    <t>n-Heptane</t>
  </si>
  <si>
    <t>n-Octane</t>
  </si>
  <si>
    <t>1-Alkenes:</t>
  </si>
  <si>
    <t>Ethylene</t>
  </si>
  <si>
    <t>C2H4</t>
  </si>
  <si>
    <t>Propylene</t>
  </si>
  <si>
    <t>C3H6</t>
  </si>
  <si>
    <t>1-Butene</t>
  </si>
  <si>
    <t>1-Pentene</t>
  </si>
  <si>
    <t>1-Hexene</t>
  </si>
  <si>
    <t>C6H12</t>
  </si>
  <si>
    <t>1-Heptene</t>
  </si>
  <si>
    <t>1-0ctene</t>
  </si>
  <si>
    <t>Miscellaneous</t>
  </si>
  <si>
    <t>organics:</t>
  </si>
  <si>
    <t>Acetaldehyde</t>
  </si>
  <si>
    <t>Acetylene</t>
  </si>
  <si>
    <t>C2H2</t>
  </si>
  <si>
    <t>Benzene</t>
  </si>
  <si>
    <t>C6H6</t>
  </si>
  <si>
    <t>1,3-Butadiene</t>
  </si>
  <si>
    <t>C4H6</t>
  </si>
  <si>
    <t>Cyclohexane</t>
  </si>
  <si>
    <t>Ethanol</t>
  </si>
  <si>
    <t>Formaldehyde</t>
  </si>
  <si>
    <t>Methanol</t>
  </si>
  <si>
    <t>Styrene</t>
  </si>
  <si>
    <t>Toluene</t>
  </si>
  <si>
    <t>inorganics:</t>
  </si>
  <si>
    <t>Air</t>
  </si>
  <si>
    <t>Ammonia</t>
  </si>
  <si>
    <t>NH3</t>
  </si>
  <si>
    <t>Bromine</t>
  </si>
  <si>
    <t>Br2</t>
  </si>
  <si>
    <t>CS2</t>
  </si>
  <si>
    <t>Chlorine</t>
  </si>
  <si>
    <t>Cl2</t>
  </si>
  <si>
    <t>Hydrogen</t>
  </si>
  <si>
    <t>HCl</t>
  </si>
  <si>
    <t>HCN</t>
  </si>
  <si>
    <t>Nitrogen</t>
  </si>
  <si>
    <t>NO</t>
  </si>
  <si>
    <t>Oxygen</t>
  </si>
  <si>
    <t>Water</t>
  </si>
  <si>
    <t>Paraffins</t>
  </si>
  <si>
    <t>C8H16</t>
  </si>
  <si>
    <t>Ethylbenzene</t>
  </si>
  <si>
    <t>Ethylene Oxide</t>
  </si>
  <si>
    <t>Carbon Monoxide</t>
  </si>
  <si>
    <t>CO</t>
  </si>
  <si>
    <t>Carbon Dioxide</t>
  </si>
  <si>
    <t>CO2</t>
  </si>
  <si>
    <t>Carbon Disulfide</t>
  </si>
  <si>
    <t>Hydrogen Sulfide</t>
  </si>
  <si>
    <t>Hydrogen Chloride</t>
  </si>
  <si>
    <t>Hydrogen Cyanide</t>
  </si>
  <si>
    <t>Nitrous Oxide</t>
  </si>
  <si>
    <t>Nitric Oxide</t>
  </si>
  <si>
    <t>Nitrogen Dioxide</t>
  </si>
  <si>
    <t>Dinitrogen Tetroxide</t>
  </si>
  <si>
    <t>Sulfur Dioxide</t>
  </si>
  <si>
    <t>Sulfur Trixide</t>
  </si>
  <si>
    <t>O2</t>
  </si>
  <si>
    <t>SO2</t>
  </si>
  <si>
    <t>SO3</t>
  </si>
  <si>
    <t>H2O</t>
  </si>
  <si>
    <t>N2O4</t>
  </si>
  <si>
    <t>NO2</t>
  </si>
  <si>
    <t>N2O</t>
  </si>
  <si>
    <t>N2</t>
  </si>
  <si>
    <t>H2S</t>
  </si>
  <si>
    <t>H2</t>
  </si>
  <si>
    <t>C5H12</t>
  </si>
  <si>
    <t>C7H16</t>
  </si>
  <si>
    <t>C4H8</t>
  </si>
  <si>
    <t>C5H10</t>
  </si>
  <si>
    <t>C7H14</t>
  </si>
  <si>
    <t>C2H4O</t>
  </si>
  <si>
    <t>C2H6O</t>
  </si>
  <si>
    <t>C8H10</t>
  </si>
  <si>
    <t>CH2O</t>
  </si>
  <si>
    <t>CH4O</t>
  </si>
  <si>
    <t>C8H8</t>
  </si>
  <si>
    <t>C7H8</t>
  </si>
  <si>
    <t>A</t>
  </si>
  <si>
    <t>Bx10^3</t>
  </si>
  <si>
    <t>C*10^6</t>
  </si>
  <si>
    <t>Dx10^5</t>
  </si>
  <si>
    <t>Cp/R = A + B*T + C*T^2 +D/T^2</t>
  </si>
  <si>
    <t>T2 (ºC)</t>
  </si>
  <si>
    <t>T1 (ºC)</t>
  </si>
  <si>
    <t>T2(K)</t>
  </si>
  <si>
    <t>T1(K)</t>
  </si>
  <si>
    <t>Cp @ T1 (J/mol-K)</t>
  </si>
  <si>
    <t>Cp @ T2 (J/mol-K)</t>
  </si>
  <si>
    <t>Delta H (J/mol-K)</t>
  </si>
  <si>
    <t>Delta S (J/mol-K)</t>
  </si>
  <si>
    <t>Cp/R,298</t>
  </si>
  <si>
    <t>there is an inconsistency in this heat capacity when the 298 value and value computed from the equation are compared.</t>
  </si>
  <si>
    <r>
      <t>T</t>
    </r>
    <r>
      <rPr>
        <vertAlign val="subscript"/>
        <sz val="11"/>
        <color theme="1"/>
        <rFont val="Calibri"/>
        <family val="2"/>
        <scheme val="minor"/>
      </rPr>
      <t xml:space="preserve">max </t>
    </r>
    <r>
      <rPr>
        <sz val="11"/>
        <color theme="1"/>
        <rFont val="Calibri"/>
        <family val="2"/>
        <scheme val="minor"/>
      </rPr>
      <t>(K)</t>
    </r>
  </si>
  <si>
    <t>Cp = A + B*T + C*T^2 +D*T^3</t>
  </si>
  <si>
    <t>T in ºC</t>
  </si>
  <si>
    <t>a*10^3</t>
  </si>
  <si>
    <t>b*10^5</t>
  </si>
  <si>
    <t>c*10^8</t>
  </si>
  <si>
    <t>d*10^12</t>
  </si>
  <si>
    <t>Cp,298from S&amp;VN</t>
  </si>
  <si>
    <t>Constant P</t>
  </si>
  <si>
    <t>NIST Cp@298K</t>
  </si>
  <si>
    <t>J/mol-K</t>
  </si>
  <si>
    <t>http://webbook.nist.gov/cgi/cbook.cgi?ID=C71432&amp;Units=SI&amp;Mask=1#Thermo-Gas</t>
  </si>
  <si>
    <t>benzene heat capacity from NIST</t>
  </si>
  <si>
    <t>T(K)</t>
  </si>
  <si>
    <t>Cp(J/mole-K)</t>
  </si>
  <si>
    <t>Cp (S&amp;VN)</t>
  </si>
  <si>
    <t>http://webbook.nist.gov/cgi/cbook.cgi?ID=C74828&amp;Units=SI&amp;Mask=1#Thermo-Gas</t>
  </si>
  <si>
    <t>Site</t>
  </si>
  <si>
    <t>1-Octene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</si>
</sst>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2" fontId="0" fillId="0" borderId="0" xfId="0" applyNumberFormat="1"/>
    <xf numFmtId="164" fontId="0" fillId="0" borderId="0" xfId="0" applyNumberFormat="1"/>
    <xf numFmtId="0" fontId="18" fillId="0" borderId="0" xfId="0" applyFo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vertical="center" wrapText="1"/>
    </xf>
    <xf numFmtId="0" fontId="0" fillId="0" borderId="0" xfId="0" applyFill="1"/>
    <xf numFmtId="0" fontId="18" fillId="0" borderId="0" xfId="0" applyFont="1" applyFill="1"/>
    <xf numFmtId="164" fontId="0" fillId="0" borderId="0" xfId="0" applyNumberFormat="1" applyFill="1"/>
    <xf numFmtId="2" fontId="0" fillId="0" borderId="0" xfId="0" applyNumberFormat="1" applyFill="1"/>
    <xf numFmtId="2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33" borderId="0" xfId="0" applyFill="1"/>
    <xf numFmtId="164" fontId="0" fillId="33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NIST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Benzene!$A$7:$A$22</c:f>
              <c:numCache>
                <c:formatCode>General</c:formatCode>
                <c:ptCount val="16"/>
                <c:pt idx="0">
                  <c:v>200</c:v>
                </c:pt>
                <c:pt idx="1">
                  <c:v>273.14999999999998</c:v>
                </c:pt>
                <c:pt idx="2">
                  <c:v>298.14999999999998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</c:numCache>
            </c:numRef>
          </c:xVal>
          <c:yVal>
            <c:numRef>
              <c:f>Benzene!$B$7:$B$22</c:f>
              <c:numCache>
                <c:formatCode>General</c:formatCode>
                <c:ptCount val="16"/>
                <c:pt idx="0">
                  <c:v>53.17</c:v>
                </c:pt>
                <c:pt idx="1">
                  <c:v>74.55</c:v>
                </c:pt>
                <c:pt idx="2">
                  <c:v>82.44</c:v>
                </c:pt>
                <c:pt idx="3">
                  <c:v>83.02</c:v>
                </c:pt>
                <c:pt idx="4">
                  <c:v>113.52</c:v>
                </c:pt>
                <c:pt idx="5">
                  <c:v>139.35</c:v>
                </c:pt>
                <c:pt idx="6">
                  <c:v>160.09</c:v>
                </c:pt>
                <c:pt idx="7">
                  <c:v>176.78</c:v>
                </c:pt>
                <c:pt idx="8">
                  <c:v>190.45</c:v>
                </c:pt>
                <c:pt idx="9">
                  <c:v>201.82</c:v>
                </c:pt>
                <c:pt idx="10">
                  <c:v>211.41</c:v>
                </c:pt>
                <c:pt idx="11">
                  <c:v>219.56</c:v>
                </c:pt>
                <c:pt idx="12">
                  <c:v>226.52</c:v>
                </c:pt>
                <c:pt idx="13">
                  <c:v>232.49</c:v>
                </c:pt>
                <c:pt idx="14">
                  <c:v>237.65</c:v>
                </c:pt>
                <c:pt idx="15">
                  <c:v>242.11</c:v>
                </c:pt>
              </c:numCache>
            </c:numRef>
          </c:yVal>
          <c:smooth val="1"/>
        </c:ser>
        <c:ser>
          <c:idx val="1"/>
          <c:order val="1"/>
          <c:tx>
            <c:v>S&amp;VN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Benzene!$A$7:$A$22</c:f>
              <c:numCache>
                <c:formatCode>General</c:formatCode>
                <c:ptCount val="16"/>
                <c:pt idx="0">
                  <c:v>200</c:v>
                </c:pt>
                <c:pt idx="1">
                  <c:v>273.14999999999998</c:v>
                </c:pt>
                <c:pt idx="2">
                  <c:v>298.14999999999998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</c:numCache>
            </c:numRef>
          </c:xVal>
          <c:yVal>
            <c:numRef>
              <c:f>Benzene!$C$7:$C$22</c:f>
              <c:numCache>
                <c:formatCode>0.000</c:formatCode>
                <c:ptCount val="16"/>
                <c:pt idx="0">
                  <c:v>58.819554639999993</c:v>
                </c:pt>
                <c:pt idx="1">
                  <c:v>78.749640318645845</c:v>
                </c:pt>
                <c:pt idx="2">
                  <c:v>85.289669397440832</c:v>
                </c:pt>
                <c:pt idx="3">
                  <c:v>85.76813854000001</c:v>
                </c:pt>
                <c:pt idx="4">
                  <c:v>110.50503216000001</c:v>
                </c:pt>
                <c:pt idx="5">
                  <c:v>133.0302355</c:v>
                </c:pt>
                <c:pt idx="6">
                  <c:v>153.34374856000002</c:v>
                </c:pt>
                <c:pt idx="7">
                  <c:v>171.44557134000001</c:v>
                </c:pt>
                <c:pt idx="8">
                  <c:v>187.33570384000004</c:v>
                </c:pt>
                <c:pt idx="9">
                  <c:v>201.01414605999997</c:v>
                </c:pt>
                <c:pt idx="10">
                  <c:v>212.48089799999997</c:v>
                </c:pt>
                <c:pt idx="11">
                  <c:v>221.73595966000002</c:v>
                </c:pt>
                <c:pt idx="12">
                  <c:v>228.77933103999999</c:v>
                </c:pt>
                <c:pt idx="13">
                  <c:v>233.61101213999999</c:v>
                </c:pt>
                <c:pt idx="14">
                  <c:v>236.23100295999996</c:v>
                </c:pt>
                <c:pt idx="15">
                  <c:v>236.63930350000001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11936080"/>
        <c:axId val="-811933360"/>
      </c:scatterChart>
      <c:valAx>
        <c:axId val="-811936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 (K)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11933360"/>
        <c:crosses val="autoZero"/>
        <c:crossBetween val="midCat"/>
      </c:valAx>
      <c:valAx>
        <c:axId val="-811933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Cp (J/mole-K)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119360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6</xdr:row>
      <xdr:rowOff>0</xdr:rowOff>
    </xdr:from>
    <xdr:to>
      <xdr:col>12</xdr:col>
      <xdr:colOff>542925</xdr:colOff>
      <xdr:row>25</xdr:row>
      <xdr:rowOff>157162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tabSelected="1" workbookViewId="0">
      <selection activeCell="L10" sqref="L10"/>
    </sheetView>
  </sheetViews>
  <sheetFormatPr defaultRowHeight="15" x14ac:dyDescent="0.25"/>
  <cols>
    <col min="1" max="1" width="14" bestFit="1" customWidth="1"/>
    <col min="4" max="4" width="9.140625" style="2"/>
    <col min="9" max="9" width="15" style="8" customWidth="1"/>
    <col min="10" max="10" width="15" customWidth="1"/>
    <col min="11" max="11" width="14.28515625" bestFit="1" customWidth="1"/>
    <col min="12" max="12" width="14" bestFit="1" customWidth="1"/>
    <col min="14" max="14" width="9.140625" style="1"/>
    <col min="16" max="17" width="10.5703125" bestFit="1" customWidth="1"/>
  </cols>
  <sheetData>
    <row r="1" spans="1:15" x14ac:dyDescent="0.25">
      <c r="B1" t="s">
        <v>99</v>
      </c>
    </row>
    <row r="2" spans="1:15" x14ac:dyDescent="0.25">
      <c r="A2" t="s">
        <v>101</v>
      </c>
      <c r="B2">
        <f>400-273.15</f>
        <v>126.85000000000002</v>
      </c>
      <c r="C2" t="s">
        <v>103</v>
      </c>
      <c r="D2" s="2">
        <f>B2+273.15</f>
        <v>400</v>
      </c>
      <c r="N2" s="1" t="s">
        <v>120</v>
      </c>
    </row>
    <row r="3" spans="1:15" x14ac:dyDescent="0.25">
      <c r="A3" t="s">
        <v>100</v>
      </c>
      <c r="B3">
        <f>600-273.15</f>
        <v>326.85000000000002</v>
      </c>
      <c r="C3" t="s">
        <v>102</v>
      </c>
      <c r="D3" s="2">
        <f>B3+273.15</f>
        <v>600</v>
      </c>
      <c r="L3" t="s">
        <v>118</v>
      </c>
      <c r="N3" s="1" t="s">
        <v>119</v>
      </c>
    </row>
    <row r="4" spans="1:15" ht="18" x14ac:dyDescent="0.35">
      <c r="A4" t="s">
        <v>55</v>
      </c>
      <c r="C4" t="s">
        <v>110</v>
      </c>
      <c r="D4" s="2" t="s">
        <v>108</v>
      </c>
      <c r="E4" s="4" t="s">
        <v>95</v>
      </c>
      <c r="F4" s="5" t="s">
        <v>96</v>
      </c>
      <c r="G4" s="5" t="s">
        <v>97</v>
      </c>
      <c r="H4" s="5" t="s">
        <v>98</v>
      </c>
      <c r="I4" s="9" t="s">
        <v>104</v>
      </c>
      <c r="J4" s="3" t="s">
        <v>105</v>
      </c>
      <c r="K4" s="3" t="s">
        <v>106</v>
      </c>
      <c r="L4" s="3" t="s">
        <v>107</v>
      </c>
      <c r="O4" s="3" t="s">
        <v>127</v>
      </c>
    </row>
    <row r="5" spans="1:15" x14ac:dyDescent="0.25">
      <c r="A5" t="s">
        <v>0</v>
      </c>
      <c r="B5" t="s">
        <v>1</v>
      </c>
      <c r="C5">
        <v>1500</v>
      </c>
      <c r="D5" s="2">
        <v>4.2169999999999996</v>
      </c>
      <c r="E5" s="2">
        <v>1.702</v>
      </c>
      <c r="F5" s="2">
        <v>9.0809999999999995</v>
      </c>
      <c r="G5" s="2">
        <v>-2.1640000000000001</v>
      </c>
      <c r="H5" s="2">
        <v>0</v>
      </c>
      <c r="I5" s="10">
        <f>8.314*(E5+F5*0.001*$D$2+G5*0.000001*$D$2^2+H5*100000/$D$2^2)</f>
        <v>41.471562240000004</v>
      </c>
      <c r="J5" s="2">
        <f>8.314*(E5+F5*0.001*$D$3+G5*0.000001*$D$3^2+H5*100000/$D$3^2)</f>
        <v>52.973149839999998</v>
      </c>
      <c r="K5" s="2">
        <f>8.314*(E5*($D$3-$D$2)+F5/2000*($D$3^2-$D$2^2)+G5/3000000*($D$3^3-$D$2^3)-H5*100000*(1/$D$3-1/$D$2))</f>
        <v>9468.4598693333337</v>
      </c>
      <c r="L5" s="2">
        <f>8.314*(E5*LN($D$3/$D$2) + F5*0.001*($D$3-$D$2) +G5/2000000*($D$3^2-$D$2^2)-H5*100000/2*(1/$D$3^2-1/$D$2^2))</f>
        <v>19.038242018796794</v>
      </c>
      <c r="N5" s="1">
        <v>35.69</v>
      </c>
      <c r="O5" t="s">
        <v>126</v>
      </c>
    </row>
    <row r="6" spans="1:15" x14ac:dyDescent="0.25">
      <c r="A6" t="s">
        <v>2</v>
      </c>
      <c r="B6" t="s">
        <v>3</v>
      </c>
      <c r="C6">
        <v>1500</v>
      </c>
      <c r="D6" s="2">
        <v>6.3689999999999998</v>
      </c>
      <c r="E6" s="2">
        <v>1.131</v>
      </c>
      <c r="F6" s="2">
        <v>19.225000000000001</v>
      </c>
      <c r="G6" s="2">
        <v>-5.5609999999999999</v>
      </c>
      <c r="H6" s="2">
        <v>0</v>
      </c>
      <c r="I6" s="10">
        <f t="shared" ref="I6:I13" si="0">8.314*(E6+F6*0.001*$D$2+G6*0.000001*$D$2^2+H6*100000/$D$2^2)</f>
        <v>65.940329360000007</v>
      </c>
      <c r="J6" s="2">
        <f t="shared" ref="J6:J13" si="1">8.314*(E6+F6*0.001*$D$3+G6*0.000001*$D$3^2+H6*100000/$D$3^2)</f>
        <v>88.660828560000013</v>
      </c>
      <c r="K6" s="2">
        <f t="shared" ref="K6:K55" si="2">8.314*(E6*($D$3-$D$2)+F6/2000*($D$3^2-$D$2^2)+G6/3000000*($D$3^3-$D$2^3)-H6*100000*(1/$D$3-1/$D$2))</f>
        <v>15521.761330666668</v>
      </c>
      <c r="L6" s="2">
        <f t="shared" ref="L6:L55" si="3">8.314*(E6*LN($D$3/$D$2) + F6*0.001*($D$3-$D$2) +G6/2000000*($D$3^2-$D$2^2)-H6*100000/2*(1/$D$3^2-1/$D$2^2))</f>
        <v>31.156557343865565</v>
      </c>
      <c r="N6" s="1">
        <v>52.49</v>
      </c>
    </row>
    <row r="7" spans="1:15" x14ac:dyDescent="0.25">
      <c r="A7" t="s">
        <v>4</v>
      </c>
      <c r="B7" t="s">
        <v>17</v>
      </c>
      <c r="C7">
        <v>1500</v>
      </c>
      <c r="D7" s="2">
        <v>9.0109999999999992</v>
      </c>
      <c r="E7" s="2">
        <v>1.2130000000000001</v>
      </c>
      <c r="F7" s="2">
        <v>28.785</v>
      </c>
      <c r="G7" s="2">
        <v>-8.8239999999999998</v>
      </c>
      <c r="H7" s="2">
        <v>0</v>
      </c>
      <c r="I7" s="10">
        <f t="shared" si="0"/>
        <v>94.074240240000009</v>
      </c>
      <c r="J7" s="2">
        <f t="shared" si="1"/>
        <v>127.26539104000003</v>
      </c>
      <c r="K7" s="2">
        <f t="shared" si="2"/>
        <v>22231.780109333333</v>
      </c>
      <c r="L7" s="2">
        <f t="shared" si="3"/>
        <v>44.616492170388092</v>
      </c>
      <c r="N7" s="1">
        <v>73.599999999999994</v>
      </c>
    </row>
    <row r="8" spans="1:15" x14ac:dyDescent="0.25">
      <c r="A8" t="s">
        <v>5</v>
      </c>
      <c r="B8" t="s">
        <v>6</v>
      </c>
      <c r="C8">
        <v>1500</v>
      </c>
      <c r="D8" s="2">
        <v>11.928000000000001</v>
      </c>
      <c r="E8" s="2">
        <v>1.9350000000000001</v>
      </c>
      <c r="F8" s="2">
        <v>36.914999999999999</v>
      </c>
      <c r="G8" s="2">
        <v>-11.401999999999999</v>
      </c>
      <c r="H8" s="2">
        <v>0</v>
      </c>
      <c r="I8" s="10">
        <f t="shared" si="0"/>
        <v>123.68471752000001</v>
      </c>
      <c r="J8" s="2">
        <f t="shared" si="1"/>
        <v>166.10773391999999</v>
      </c>
      <c r="K8" s="2">
        <f t="shared" si="2"/>
        <v>29105.640114666661</v>
      </c>
      <c r="L8" s="2">
        <f t="shared" si="3"/>
        <v>58.425595618549835</v>
      </c>
      <c r="N8" s="1">
        <v>98.49</v>
      </c>
    </row>
    <row r="9" spans="1:15" x14ac:dyDescent="0.25">
      <c r="A9" t="s">
        <v>7</v>
      </c>
      <c r="B9" t="s">
        <v>6</v>
      </c>
      <c r="C9">
        <v>1500</v>
      </c>
      <c r="D9" s="2">
        <v>11.901</v>
      </c>
      <c r="E9" s="2">
        <v>1.677</v>
      </c>
      <c r="F9" s="2">
        <v>37.853000000000002</v>
      </c>
      <c r="G9" s="2">
        <v>-11.945</v>
      </c>
      <c r="H9" s="2">
        <v>0</v>
      </c>
      <c r="I9" s="10">
        <f t="shared" si="0"/>
        <v>123.936798</v>
      </c>
      <c r="J9" s="2">
        <f t="shared" si="1"/>
        <v>167.01662040000002</v>
      </c>
      <c r="K9" s="2">
        <f t="shared" si="2"/>
        <v>29227.756146666674</v>
      </c>
      <c r="L9" s="2">
        <f t="shared" si="3"/>
        <v>58.66412429607653</v>
      </c>
      <c r="N9" s="1">
        <v>96.65</v>
      </c>
    </row>
    <row r="10" spans="1:15" x14ac:dyDescent="0.25">
      <c r="A10" t="s">
        <v>8</v>
      </c>
      <c r="B10" t="s">
        <v>83</v>
      </c>
      <c r="C10">
        <v>1500</v>
      </c>
      <c r="D10" s="2">
        <v>14.731</v>
      </c>
      <c r="E10" s="2">
        <v>2.464</v>
      </c>
      <c r="F10" s="2">
        <v>45.350999999999999</v>
      </c>
      <c r="G10" s="2">
        <v>-14.111000000000001</v>
      </c>
      <c r="H10" s="2">
        <v>0</v>
      </c>
      <c r="I10" s="10">
        <f t="shared" si="0"/>
        <v>152.53396495999999</v>
      </c>
      <c r="J10" s="2">
        <f t="shared" si="1"/>
        <v>204.47983696000003</v>
      </c>
      <c r="K10" s="2">
        <f t="shared" si="2"/>
        <v>35857.80533066667</v>
      </c>
      <c r="L10" s="2">
        <f t="shared" si="3"/>
        <v>71.983992343310987</v>
      </c>
      <c r="N10" s="1">
        <v>120.07</v>
      </c>
    </row>
    <row r="11" spans="1:15" x14ac:dyDescent="0.25">
      <c r="A11" t="s">
        <v>9</v>
      </c>
      <c r="B11" t="s">
        <v>10</v>
      </c>
      <c r="C11">
        <v>1500</v>
      </c>
      <c r="D11" s="2">
        <v>17.55</v>
      </c>
      <c r="E11" s="2">
        <v>3.0249999999999999</v>
      </c>
      <c r="F11" s="2">
        <v>53.722000000000001</v>
      </c>
      <c r="G11" s="2">
        <v>-16.791</v>
      </c>
      <c r="H11" s="2">
        <v>0</v>
      </c>
      <c r="I11" s="10">
        <f t="shared" si="0"/>
        <v>181.47167336000001</v>
      </c>
      <c r="J11" s="2">
        <f t="shared" si="1"/>
        <v>242.88054016000001</v>
      </c>
      <c r="K11" s="2">
        <f t="shared" si="2"/>
        <v>42621.355184</v>
      </c>
      <c r="L11" s="2">
        <f t="shared" si="3"/>
        <v>85.566290849154129</v>
      </c>
      <c r="N11" s="1">
        <v>142.6</v>
      </c>
    </row>
    <row r="12" spans="1:15" x14ac:dyDescent="0.25">
      <c r="A12" t="s">
        <v>11</v>
      </c>
      <c r="B12" t="s">
        <v>84</v>
      </c>
      <c r="C12">
        <v>1500</v>
      </c>
      <c r="D12" s="2">
        <v>20.361000000000001</v>
      </c>
      <c r="E12" s="2">
        <v>3.57</v>
      </c>
      <c r="F12" s="2">
        <v>62.127000000000002</v>
      </c>
      <c r="G12" s="2">
        <v>-19.486000000000001</v>
      </c>
      <c r="H12" s="2">
        <v>0</v>
      </c>
      <c r="I12" s="10">
        <f t="shared" si="0"/>
        <v>210.36947455999999</v>
      </c>
      <c r="J12" s="2">
        <f t="shared" si="1"/>
        <v>281.27292936000003</v>
      </c>
      <c r="K12" s="2">
        <f t="shared" si="2"/>
        <v>49380.249197333331</v>
      </c>
      <c r="L12" s="2">
        <f t="shared" si="3"/>
        <v>99.138716964456265</v>
      </c>
      <c r="N12" s="1">
        <v>165.2</v>
      </c>
    </row>
    <row r="13" spans="1:15" x14ac:dyDescent="0.25">
      <c r="A13" t="s">
        <v>12</v>
      </c>
      <c r="B13" t="s">
        <v>56</v>
      </c>
      <c r="C13">
        <v>1500</v>
      </c>
      <c r="D13" s="2">
        <v>23.173999999999999</v>
      </c>
      <c r="E13" s="2">
        <v>4.1079999999999997</v>
      </c>
      <c r="F13" s="2">
        <v>70.566999999999993</v>
      </c>
      <c r="G13" s="2">
        <v>-22.207999999999998</v>
      </c>
      <c r="H13" s="2">
        <v>0</v>
      </c>
      <c r="I13" s="10">
        <f t="shared" si="0"/>
        <v>239.28955727999994</v>
      </c>
      <c r="J13" s="2">
        <f t="shared" si="1"/>
        <v>319.70090247999991</v>
      </c>
      <c r="K13" s="2">
        <f t="shared" si="2"/>
        <v>56145.229058666664</v>
      </c>
      <c r="L13" s="2">
        <f t="shared" si="3"/>
        <v>112.72329602139673</v>
      </c>
      <c r="N13" s="1">
        <v>187.8</v>
      </c>
    </row>
    <row r="14" spans="1:15" x14ac:dyDescent="0.25">
      <c r="A14" t="s">
        <v>13</v>
      </c>
      <c r="E14" s="2"/>
      <c r="F14" s="2"/>
      <c r="G14" s="2"/>
      <c r="H14" s="2"/>
      <c r="I14" s="10"/>
      <c r="J14" s="2"/>
      <c r="K14" s="2"/>
      <c r="L14" s="2"/>
    </row>
    <row r="15" spans="1:15" x14ac:dyDescent="0.25">
      <c r="A15" t="s">
        <v>14</v>
      </c>
      <c r="B15" t="s">
        <v>15</v>
      </c>
      <c r="C15">
        <v>1500</v>
      </c>
      <c r="D15" s="2">
        <v>5.3250000000000002</v>
      </c>
      <c r="E15" s="2">
        <v>1.4239999999999999</v>
      </c>
      <c r="F15" s="2">
        <v>14.394</v>
      </c>
      <c r="G15" s="2">
        <v>-4.3920000000000003</v>
      </c>
      <c r="H15" s="2">
        <v>0</v>
      </c>
      <c r="I15" s="10">
        <f t="shared" ref="I15:I21" si="4">8.314*(E15+F15*0.001*$D$2+G15*0.000001*$D$2^2+H15*100000/$D$2^2)</f>
        <v>53.865408319999993</v>
      </c>
      <c r="J15" s="2">
        <f t="shared" ref="J15:J21" si="5">8.314*(E15+F15*0.001*$D$3+G15*0.000001*$D$3^2+H15*100000/$D$3^2)</f>
        <v>70.496733919999997</v>
      </c>
      <c r="K15" s="2">
        <f t="shared" si="2"/>
        <v>12484.901008000001</v>
      </c>
      <c r="L15" s="2">
        <f t="shared" si="3"/>
        <v>25.083190958147263</v>
      </c>
      <c r="N15" s="1">
        <v>42.9</v>
      </c>
    </row>
    <row r="16" spans="1:15" x14ac:dyDescent="0.25">
      <c r="A16" t="s">
        <v>16</v>
      </c>
      <c r="B16" t="s">
        <v>17</v>
      </c>
      <c r="C16">
        <v>1500</v>
      </c>
      <c r="D16" s="2">
        <v>7.7919999999999998</v>
      </c>
      <c r="E16" s="2">
        <v>1.637</v>
      </c>
      <c r="F16" s="2">
        <v>22.706</v>
      </c>
      <c r="G16" s="2">
        <v>-6.915</v>
      </c>
      <c r="H16" s="2">
        <v>0</v>
      </c>
      <c r="I16" s="10">
        <f t="shared" si="4"/>
        <v>79.922482000000002</v>
      </c>
      <c r="J16" s="2">
        <f t="shared" si="5"/>
        <v>106.17975680000001</v>
      </c>
      <c r="K16" s="2">
        <f t="shared" si="2"/>
        <v>18686.878959999998</v>
      </c>
      <c r="L16" s="2">
        <f t="shared" si="3"/>
        <v>37.52479321972406</v>
      </c>
      <c r="N16" s="1">
        <v>64.319999999999993</v>
      </c>
    </row>
    <row r="17" spans="1:18" x14ac:dyDescent="0.25">
      <c r="A17" t="s">
        <v>18</v>
      </c>
      <c r="B17" t="s">
        <v>85</v>
      </c>
      <c r="C17">
        <v>1500</v>
      </c>
      <c r="D17" s="2">
        <v>10.52</v>
      </c>
      <c r="E17" s="2">
        <v>1.9670000000000001</v>
      </c>
      <c r="F17" s="2">
        <v>31.63</v>
      </c>
      <c r="G17" s="2">
        <v>-9.8729999999999993</v>
      </c>
      <c r="H17" s="2">
        <v>0</v>
      </c>
      <c r="I17" s="10">
        <f t="shared" si="4"/>
        <v>108.40890648</v>
      </c>
      <c r="J17" s="2">
        <f t="shared" si="5"/>
        <v>144.58644607999997</v>
      </c>
      <c r="K17" s="2">
        <f t="shared" si="2"/>
        <v>25408.980751999999</v>
      </c>
      <c r="L17" s="2">
        <f t="shared" si="3"/>
        <v>51.016781399631775</v>
      </c>
      <c r="N17" s="1">
        <v>85.56</v>
      </c>
      <c r="P17" s="1"/>
      <c r="Q17" s="7"/>
      <c r="R17" s="6"/>
    </row>
    <row r="18" spans="1:18" x14ac:dyDescent="0.25">
      <c r="A18" t="s">
        <v>19</v>
      </c>
      <c r="B18" t="s">
        <v>86</v>
      </c>
      <c r="C18">
        <v>1500</v>
      </c>
      <c r="D18" s="2">
        <v>13.436999999999999</v>
      </c>
      <c r="E18" s="2">
        <v>2.6909999999999998</v>
      </c>
      <c r="F18" s="2">
        <v>39.753</v>
      </c>
      <c r="G18" s="2">
        <v>-12.446999999999999</v>
      </c>
      <c r="H18" s="2">
        <v>0</v>
      </c>
      <c r="I18" s="10">
        <f t="shared" si="4"/>
        <v>138.01805352</v>
      </c>
      <c r="J18" s="2">
        <f t="shared" si="5"/>
        <v>183.42247032000003</v>
      </c>
      <c r="K18" s="2">
        <f t="shared" si="2"/>
        <v>32282.031528</v>
      </c>
      <c r="L18" s="2">
        <f t="shared" si="3"/>
        <v>64.824312921611153</v>
      </c>
      <c r="N18" s="1">
        <v>108.2</v>
      </c>
      <c r="P18" s="1"/>
      <c r="Q18" s="7"/>
      <c r="R18" s="6"/>
    </row>
    <row r="19" spans="1:18" x14ac:dyDescent="0.25">
      <c r="A19" t="s">
        <v>20</v>
      </c>
      <c r="B19" t="s">
        <v>21</v>
      </c>
      <c r="C19">
        <v>1500</v>
      </c>
      <c r="D19" s="2">
        <v>16.239999999999998</v>
      </c>
      <c r="E19" s="2">
        <v>3.22</v>
      </c>
      <c r="F19" s="2">
        <v>48.189</v>
      </c>
      <c r="G19" s="2">
        <v>-15.157</v>
      </c>
      <c r="H19" s="2">
        <v>0</v>
      </c>
      <c r="I19" s="10">
        <f t="shared" si="4"/>
        <v>166.86597072000001</v>
      </c>
      <c r="J19" s="2">
        <f t="shared" si="5"/>
        <v>221.79158032000004</v>
      </c>
      <c r="K19" s="2">
        <f t="shared" si="2"/>
        <v>39033.775501333337</v>
      </c>
      <c r="L19" s="2">
        <f t="shared" si="3"/>
        <v>78.38187824637231</v>
      </c>
      <c r="P19" s="1"/>
      <c r="Q19" s="7"/>
      <c r="R19" s="6"/>
    </row>
    <row r="20" spans="1:18" x14ac:dyDescent="0.25">
      <c r="A20" t="s">
        <v>22</v>
      </c>
      <c r="B20" t="s">
        <v>87</v>
      </c>
      <c r="C20">
        <v>1500</v>
      </c>
      <c r="D20" s="2">
        <v>19.053000000000001</v>
      </c>
      <c r="E20" s="2">
        <v>3.7679999999999998</v>
      </c>
      <c r="F20" s="2">
        <v>56.588000000000001</v>
      </c>
      <c r="G20" s="2">
        <v>-17.847000000000001</v>
      </c>
      <c r="H20" s="2">
        <v>0</v>
      </c>
      <c r="I20" s="10">
        <f t="shared" si="4"/>
        <v>195.77541152000001</v>
      </c>
      <c r="J20" s="2">
        <f t="shared" si="5"/>
        <v>260.19394631999995</v>
      </c>
      <c r="K20" s="2">
        <f t="shared" si="2"/>
        <v>45794.775728000001</v>
      </c>
      <c r="L20" s="2">
        <f t="shared" si="3"/>
        <v>91.958597672400899</v>
      </c>
      <c r="P20" s="1"/>
      <c r="Q20" s="7"/>
      <c r="R20" s="6"/>
    </row>
    <row r="21" spans="1:18" x14ac:dyDescent="0.25">
      <c r="A21" t="s">
        <v>128</v>
      </c>
      <c r="B21" t="s">
        <v>56</v>
      </c>
      <c r="C21">
        <v>1500</v>
      </c>
      <c r="D21" s="2">
        <v>21.867999999999999</v>
      </c>
      <c r="E21" s="2">
        <v>4.3239999999999998</v>
      </c>
      <c r="F21" s="2">
        <v>64.959999999999994</v>
      </c>
      <c r="G21" s="2">
        <v>-20.521000000000001</v>
      </c>
      <c r="H21" s="2">
        <v>0</v>
      </c>
      <c r="I21" s="10">
        <f t="shared" si="4"/>
        <v>224.68285695999995</v>
      </c>
      <c r="J21" s="2">
        <f t="shared" si="5"/>
        <v>298.57602615999991</v>
      </c>
      <c r="K21" s="2">
        <f t="shared" si="2"/>
        <v>52553.370437333331</v>
      </c>
      <c r="L21" s="2">
        <f t="shared" si="3"/>
        <v>105.53069219369995</v>
      </c>
      <c r="P21" s="1"/>
      <c r="Q21" s="7"/>
      <c r="R21" s="6"/>
    </row>
    <row r="22" spans="1:18" x14ac:dyDescent="0.25">
      <c r="A22" t="s">
        <v>24</v>
      </c>
      <c r="B22" t="s">
        <v>25</v>
      </c>
      <c r="E22" s="2"/>
      <c r="F22" s="2"/>
      <c r="G22" s="2"/>
      <c r="H22" s="2"/>
      <c r="I22" s="10"/>
      <c r="K22" s="2"/>
      <c r="L22" s="2"/>
      <c r="P22" s="1"/>
      <c r="Q22" s="7"/>
      <c r="R22" s="6"/>
    </row>
    <row r="23" spans="1:18" x14ac:dyDescent="0.25">
      <c r="A23" t="s">
        <v>26</v>
      </c>
      <c r="B23" t="s">
        <v>88</v>
      </c>
      <c r="C23">
        <v>1000</v>
      </c>
      <c r="D23" s="2">
        <v>6.5060000000000002</v>
      </c>
      <c r="E23" s="2">
        <v>1.6930000000000001</v>
      </c>
      <c r="F23" s="2">
        <v>17.978000000000002</v>
      </c>
      <c r="G23" s="2">
        <v>-6.1580000000000004</v>
      </c>
      <c r="H23" s="2">
        <v>0</v>
      </c>
      <c r="I23" s="10">
        <f t="shared" ref="I23:I34" si="6">8.314*(E23+F23*0.001*$D$2+G23*0.000001*$D$2^2+H23*100000/$D$2^2)</f>
        <v>65.671620879999992</v>
      </c>
      <c r="J23" s="2">
        <f t="shared" ref="J23:J34" si="7">8.314*(E23+F23*0.001*$D$3+G23*0.000001*$D$3^2+H23*100000/$D$3^2)</f>
        <v>85.325916880000008</v>
      </c>
      <c r="K23" s="2">
        <f t="shared" si="2"/>
        <v>15168.017258666669</v>
      </c>
      <c r="L23" s="2">
        <f t="shared" si="3"/>
        <v>30.481222686617496</v>
      </c>
      <c r="N23" s="1">
        <v>55.32</v>
      </c>
      <c r="P23" s="1"/>
      <c r="Q23" s="7"/>
      <c r="R23" s="6"/>
    </row>
    <row r="24" spans="1:18" x14ac:dyDescent="0.25">
      <c r="A24" t="s">
        <v>27</v>
      </c>
      <c r="B24" t="s">
        <v>28</v>
      </c>
      <c r="C24">
        <v>1500</v>
      </c>
      <c r="D24" s="2">
        <v>5.2530000000000001</v>
      </c>
      <c r="E24" s="2">
        <v>6.1319999999999997</v>
      </c>
      <c r="F24" s="2">
        <v>1.952</v>
      </c>
      <c r="G24" s="2">
        <v>0</v>
      </c>
      <c r="H24" s="2">
        <v>-1.2989999999999999</v>
      </c>
      <c r="I24" s="10">
        <f t="shared" si="6"/>
        <v>50.723090450000001</v>
      </c>
      <c r="J24" s="2">
        <f t="shared" si="7"/>
        <v>57.718836466666666</v>
      </c>
      <c r="K24" s="2">
        <f t="shared" si="2"/>
        <v>10919.1919</v>
      </c>
      <c r="L24" s="2">
        <f t="shared" si="3"/>
        <v>22.04200371649743</v>
      </c>
      <c r="N24" s="1">
        <v>44.04</v>
      </c>
      <c r="P24" s="1"/>
      <c r="Q24" s="7"/>
      <c r="R24" s="6"/>
    </row>
    <row r="25" spans="1:18" x14ac:dyDescent="0.25">
      <c r="A25" t="s">
        <v>29</v>
      </c>
      <c r="B25" t="s">
        <v>30</v>
      </c>
      <c r="C25">
        <v>1500</v>
      </c>
      <c r="D25" s="2">
        <v>10.259</v>
      </c>
      <c r="E25" s="2">
        <v>-0.20599999999999999</v>
      </c>
      <c r="F25" s="2">
        <v>39.064</v>
      </c>
      <c r="G25" s="2">
        <v>-13.301</v>
      </c>
      <c r="H25" s="2">
        <v>0</v>
      </c>
      <c r="I25" s="10">
        <f t="shared" si="6"/>
        <v>110.50503216000001</v>
      </c>
      <c r="J25" s="2">
        <f t="shared" si="7"/>
        <v>153.34374856000002</v>
      </c>
      <c r="K25" s="2">
        <f t="shared" si="2"/>
        <v>26532.324090666669</v>
      </c>
      <c r="L25" s="2">
        <f t="shared" si="3"/>
        <v>53.202734196784881</v>
      </c>
      <c r="N25" s="1">
        <v>82.44</v>
      </c>
      <c r="P25" s="1"/>
      <c r="Q25" s="7"/>
      <c r="R25" s="6"/>
    </row>
    <row r="26" spans="1:18" s="8" customFormat="1" x14ac:dyDescent="0.25">
      <c r="A26" s="14" t="s">
        <v>31</v>
      </c>
      <c r="B26" s="14" t="s">
        <v>32</v>
      </c>
      <c r="C26" s="14">
        <v>1500</v>
      </c>
      <c r="D26" s="15">
        <v>10.72</v>
      </c>
      <c r="E26" s="15">
        <v>2.734</v>
      </c>
      <c r="F26" s="15">
        <v>26.786000000000001</v>
      </c>
      <c r="G26" s="15">
        <v>-8.8819999999999997</v>
      </c>
      <c r="H26" s="15">
        <v>0</v>
      </c>
      <c r="I26" s="15">
        <f t="shared" si="6"/>
        <v>99.99480591999999</v>
      </c>
      <c r="J26" s="15">
        <f t="shared" si="7"/>
        <v>129.76557711999999</v>
      </c>
      <c r="K26" s="15">
        <f t="shared" si="2"/>
        <v>23074.498234666666</v>
      </c>
      <c r="L26" s="15">
        <f t="shared" si="3"/>
        <v>46.371680908690045</v>
      </c>
      <c r="N26" s="1">
        <v>79.81</v>
      </c>
      <c r="P26" s="11"/>
      <c r="Q26" s="12"/>
      <c r="R26" s="13"/>
    </row>
    <row r="27" spans="1:18" x14ac:dyDescent="0.25">
      <c r="A27" t="s">
        <v>33</v>
      </c>
      <c r="B27" t="s">
        <v>21</v>
      </c>
      <c r="C27">
        <v>1500</v>
      </c>
      <c r="D27" s="2">
        <v>13.121</v>
      </c>
      <c r="E27" s="2">
        <v>-3.8759999999999999</v>
      </c>
      <c r="F27" s="2">
        <v>63.249000000000002</v>
      </c>
      <c r="G27" s="2">
        <v>-20.928000000000001</v>
      </c>
      <c r="H27" s="2">
        <v>0</v>
      </c>
      <c r="I27" s="10">
        <f t="shared" si="6"/>
        <v>150.27654767999999</v>
      </c>
      <c r="J27" s="2">
        <f t="shared" si="7"/>
        <v>220.64790647999999</v>
      </c>
      <c r="K27" s="2">
        <f t="shared" si="2"/>
        <v>37324.439272000003</v>
      </c>
      <c r="L27" s="2">
        <f t="shared" si="3"/>
        <v>74.704758941447466</v>
      </c>
      <c r="N27" s="1">
        <v>105.3</v>
      </c>
      <c r="P27" s="1"/>
      <c r="Q27" s="7"/>
      <c r="R27" s="6"/>
    </row>
    <row r="28" spans="1:18" x14ac:dyDescent="0.25">
      <c r="A28" t="s">
        <v>34</v>
      </c>
      <c r="B28" t="s">
        <v>89</v>
      </c>
      <c r="C28">
        <v>1500</v>
      </c>
      <c r="D28" s="2">
        <v>8.9480000000000004</v>
      </c>
      <c r="E28" s="2">
        <v>3.5179999999999998</v>
      </c>
      <c r="F28" s="2">
        <v>20.001000000000001</v>
      </c>
      <c r="G28" s="2">
        <v>-6.0019999999999998</v>
      </c>
      <c r="H28" s="2">
        <v>0</v>
      </c>
      <c r="I28" s="10">
        <f t="shared" si="6"/>
        <v>87.779877120000009</v>
      </c>
      <c r="J28" s="2">
        <f t="shared" si="7"/>
        <v>111.05741431999999</v>
      </c>
      <c r="K28" s="2">
        <f t="shared" si="2"/>
        <v>19950.263314666663</v>
      </c>
      <c r="L28" s="2">
        <f t="shared" si="3"/>
        <v>40.126907845198083</v>
      </c>
      <c r="N28" s="1">
        <v>65.209999999999994</v>
      </c>
      <c r="P28" s="1"/>
      <c r="Q28" s="7"/>
      <c r="R28" s="6"/>
    </row>
    <row r="29" spans="1:18" x14ac:dyDescent="0.25">
      <c r="A29" t="s">
        <v>57</v>
      </c>
      <c r="B29" t="s">
        <v>90</v>
      </c>
      <c r="C29">
        <v>1500</v>
      </c>
      <c r="D29" s="2">
        <v>15.993</v>
      </c>
      <c r="E29" s="2">
        <v>1.1240000000000001</v>
      </c>
      <c r="F29" s="2">
        <v>55.38</v>
      </c>
      <c r="G29" s="2">
        <v>-18.475999999999999</v>
      </c>
      <c r="H29" s="2">
        <v>0</v>
      </c>
      <c r="I29" s="10">
        <f t="shared" si="6"/>
        <v>168.93914975999999</v>
      </c>
      <c r="J29" s="2">
        <f t="shared" si="7"/>
        <v>230.30312096000006</v>
      </c>
      <c r="K29" s="2">
        <f t="shared" si="2"/>
        <v>40129.039690666672</v>
      </c>
      <c r="L29" s="2">
        <f t="shared" si="3"/>
        <v>80.513963085503875</v>
      </c>
      <c r="N29" s="1">
        <v>127.4</v>
      </c>
      <c r="P29" s="1"/>
      <c r="Q29" s="7"/>
      <c r="R29" s="6"/>
    </row>
    <row r="30" spans="1:18" x14ac:dyDescent="0.25">
      <c r="A30" t="s">
        <v>58</v>
      </c>
      <c r="B30" t="s">
        <v>88</v>
      </c>
      <c r="C30">
        <v>1000</v>
      </c>
      <c r="D30" s="2">
        <v>5.7839999999999998</v>
      </c>
      <c r="E30" s="2">
        <v>-0.38500000000000001</v>
      </c>
      <c r="F30" s="2">
        <v>23.463000000000001</v>
      </c>
      <c r="G30" s="2">
        <v>-9.2959999999999994</v>
      </c>
      <c r="H30" s="2">
        <v>0</v>
      </c>
      <c r="I30" s="10">
        <f t="shared" si="6"/>
        <v>62.461751760000013</v>
      </c>
      <c r="J30" s="2">
        <f t="shared" si="7"/>
        <v>86.018639359999995</v>
      </c>
      <c r="K30" s="2">
        <f t="shared" si="2"/>
        <v>14951.088370666668</v>
      </c>
      <c r="L30" s="2">
        <f t="shared" si="3"/>
        <v>29.987732790107664</v>
      </c>
      <c r="N30" s="1">
        <v>47</v>
      </c>
      <c r="P30" s="1"/>
      <c r="Q30" s="7"/>
      <c r="R30" s="6"/>
    </row>
    <row r="31" spans="1:18" x14ac:dyDescent="0.25">
      <c r="A31" t="s">
        <v>35</v>
      </c>
      <c r="B31" t="s">
        <v>91</v>
      </c>
      <c r="C31">
        <v>1500</v>
      </c>
      <c r="D31" s="2">
        <v>4.1909999999999998</v>
      </c>
      <c r="E31" s="2">
        <v>2.2639999999999998</v>
      </c>
      <c r="F31" s="2">
        <v>7.0220000000000002</v>
      </c>
      <c r="G31" s="2">
        <v>-1.877</v>
      </c>
      <c r="H31" s="2">
        <v>0</v>
      </c>
      <c r="I31" s="10">
        <f t="shared" si="6"/>
        <v>39.678398719999997</v>
      </c>
      <c r="J31" s="2">
        <f t="shared" si="7"/>
        <v>48.233504719999999</v>
      </c>
      <c r="K31" s="2">
        <f t="shared" si="2"/>
        <v>8811.9975146666675</v>
      </c>
      <c r="L31" s="2">
        <f t="shared" si="3"/>
        <v>17.747671361548733</v>
      </c>
      <c r="N31">
        <v>35.39</v>
      </c>
      <c r="P31" s="1"/>
      <c r="Q31" s="7"/>
      <c r="R31" s="6"/>
    </row>
    <row r="32" spans="1:18" x14ac:dyDescent="0.25">
      <c r="A32" t="s">
        <v>36</v>
      </c>
      <c r="B32" t="s">
        <v>92</v>
      </c>
      <c r="C32">
        <v>1500</v>
      </c>
      <c r="D32" s="2">
        <v>5.5469999999999997</v>
      </c>
      <c r="E32" s="2">
        <v>2.2109999999999999</v>
      </c>
      <c r="F32" s="2">
        <v>12.215999999999999</v>
      </c>
      <c r="G32" s="2">
        <v>-3.45</v>
      </c>
      <c r="H32" s="2">
        <v>0</v>
      </c>
      <c r="I32" s="10">
        <f t="shared" si="6"/>
        <v>54.418455600000009</v>
      </c>
      <c r="J32" s="2">
        <f t="shared" si="7"/>
        <v>68.994560399999997</v>
      </c>
      <c r="K32" s="2">
        <f t="shared" si="2"/>
        <v>12379.546</v>
      </c>
      <c r="L32" s="2">
        <f t="shared" si="3"/>
        <v>24.897797405381741</v>
      </c>
      <c r="N32">
        <v>44.06</v>
      </c>
      <c r="P32" s="1"/>
      <c r="Q32" s="7"/>
      <c r="R32" s="6"/>
    </row>
    <row r="33" spans="1:18" x14ac:dyDescent="0.25">
      <c r="A33" t="s">
        <v>37</v>
      </c>
      <c r="B33" t="s">
        <v>93</v>
      </c>
      <c r="C33">
        <v>1500</v>
      </c>
      <c r="D33" s="2">
        <v>15.534000000000001</v>
      </c>
      <c r="E33" s="2">
        <v>2.0499999999999998</v>
      </c>
      <c r="F33" s="2">
        <v>50.192</v>
      </c>
      <c r="G33" s="2">
        <v>-16.661999999999999</v>
      </c>
      <c r="H33" s="2">
        <v>0</v>
      </c>
      <c r="I33" s="10">
        <f t="shared" si="6"/>
        <v>161.79775631999999</v>
      </c>
      <c r="J33" s="2">
        <f t="shared" si="7"/>
        <v>217.55144031999998</v>
      </c>
      <c r="K33" s="2">
        <f t="shared" si="2"/>
        <v>38119.623488000005</v>
      </c>
      <c r="L33" s="2">
        <f t="shared" si="3"/>
        <v>76.517096463063126</v>
      </c>
      <c r="N33">
        <v>120.19</v>
      </c>
      <c r="P33" s="1"/>
      <c r="Q33" s="7"/>
      <c r="R33" s="6"/>
    </row>
    <row r="34" spans="1:18" x14ac:dyDescent="0.25">
      <c r="A34" t="s">
        <v>38</v>
      </c>
      <c r="B34" t="s">
        <v>94</v>
      </c>
      <c r="C34">
        <v>1500</v>
      </c>
      <c r="D34" s="2">
        <v>12.922000000000001</v>
      </c>
      <c r="E34" s="2">
        <v>0.28999999999999998</v>
      </c>
      <c r="F34" s="2">
        <v>47.052</v>
      </c>
      <c r="G34" s="2">
        <v>-15.715999999999999</v>
      </c>
      <c r="H34" s="2">
        <v>0</v>
      </c>
      <c r="I34" s="10">
        <f t="shared" si="6"/>
        <v>137.98113936000001</v>
      </c>
      <c r="J34" s="2">
        <f t="shared" si="7"/>
        <v>190.08664016</v>
      </c>
      <c r="K34" s="2">
        <f t="shared" si="2"/>
        <v>32980.995050666665</v>
      </c>
      <c r="L34" s="2">
        <f t="shared" si="3"/>
        <v>66.149383903555275</v>
      </c>
      <c r="N34" s="1">
        <v>103.7</v>
      </c>
    </row>
    <row r="35" spans="1:18" x14ac:dyDescent="0.25">
      <c r="A35" t="s">
        <v>24</v>
      </c>
      <c r="B35" t="s">
        <v>39</v>
      </c>
      <c r="E35" s="2"/>
      <c r="F35" s="2"/>
      <c r="G35" s="2"/>
      <c r="H35" s="2"/>
      <c r="I35" s="10"/>
      <c r="K35" s="2"/>
      <c r="L35" s="2"/>
    </row>
    <row r="36" spans="1:18" x14ac:dyDescent="0.25">
      <c r="A36" t="s">
        <v>40</v>
      </c>
      <c r="C36">
        <v>2000</v>
      </c>
      <c r="D36" s="2">
        <v>3.5089999999999999</v>
      </c>
      <c r="E36" s="2">
        <v>3.355</v>
      </c>
      <c r="F36" s="2">
        <v>0.57499999999999996</v>
      </c>
      <c r="G36" s="2">
        <v>0</v>
      </c>
      <c r="H36" s="2">
        <v>-1.6E-2</v>
      </c>
      <c r="I36" s="10">
        <f t="shared" ref="I36:I55" si="8">8.314*(E36+F36*0.001*$D$2+G36*0.000001*$D$2^2+H36*100000/$D$2^2)</f>
        <v>29.722550000000002</v>
      </c>
      <c r="J36" s="2">
        <f t="shared" ref="J36:J55" si="9">8.314*(E36+F36*0.001*$D$3+G36*0.000001*$D$3^2+H36*100000/$D$3^2)</f>
        <v>30.724848888888893</v>
      </c>
      <c r="K36" s="2">
        <f t="shared" si="2"/>
        <v>6045.6636666666664</v>
      </c>
      <c r="L36" s="2">
        <f t="shared" si="3"/>
        <v>12.242844384617396</v>
      </c>
    </row>
    <row r="37" spans="1:18" x14ac:dyDescent="0.25">
      <c r="A37" t="s">
        <v>41</v>
      </c>
      <c r="B37" t="s">
        <v>42</v>
      </c>
      <c r="C37">
        <v>1800</v>
      </c>
      <c r="D37" s="2">
        <v>4.2690000000000001</v>
      </c>
      <c r="E37" s="2">
        <v>3.5779999999999998</v>
      </c>
      <c r="F37" s="2">
        <v>3.02</v>
      </c>
      <c r="G37" s="2">
        <v>0</v>
      </c>
      <c r="H37" s="2">
        <v>-0.186</v>
      </c>
      <c r="I37" s="10">
        <f t="shared" si="8"/>
        <v>38.824301499999997</v>
      </c>
      <c r="J37" s="2">
        <f t="shared" si="9"/>
        <v>44.382903333333331</v>
      </c>
      <c r="K37" s="2">
        <f t="shared" si="2"/>
        <v>8331.4593999999997</v>
      </c>
      <c r="L37" s="2">
        <f t="shared" si="3"/>
        <v>16.814753143060088</v>
      </c>
    </row>
    <row r="38" spans="1:18" x14ac:dyDescent="0.25">
      <c r="A38" t="s">
        <v>43</v>
      </c>
      <c r="B38" t="s">
        <v>44</v>
      </c>
      <c r="C38">
        <v>3000</v>
      </c>
      <c r="D38" s="2">
        <v>4.3369999999999997</v>
      </c>
      <c r="E38" s="2">
        <v>4.4930000000000003</v>
      </c>
      <c r="F38" s="2">
        <v>5.6000000000000001E-2</v>
      </c>
      <c r="G38" s="2">
        <v>0</v>
      </c>
      <c r="H38" s="2">
        <v>-0.154</v>
      </c>
      <c r="I38" s="10">
        <f t="shared" si="8"/>
        <v>36.740813100000004</v>
      </c>
      <c r="J38" s="2">
        <f t="shared" si="9"/>
        <v>37.278497955555558</v>
      </c>
      <c r="K38" s="2">
        <f t="shared" si="2"/>
        <v>7410.8224666666665</v>
      </c>
      <c r="L38" s="2">
        <f t="shared" si="3"/>
        <v>15.016901603511299</v>
      </c>
    </row>
    <row r="39" spans="1:18" x14ac:dyDescent="0.25">
      <c r="A39" t="s">
        <v>59</v>
      </c>
      <c r="B39" t="s">
        <v>60</v>
      </c>
      <c r="C39">
        <v>2500</v>
      </c>
      <c r="D39" s="2">
        <v>3.5070000000000001</v>
      </c>
      <c r="E39" s="2">
        <v>3.3759999999999999</v>
      </c>
      <c r="F39" s="2">
        <v>0.55700000000000005</v>
      </c>
      <c r="G39" s="2">
        <v>0</v>
      </c>
      <c r="H39" s="2">
        <v>-3.1E-2</v>
      </c>
      <c r="I39" s="10">
        <f t="shared" si="8"/>
        <v>29.759339449999999</v>
      </c>
      <c r="J39" s="2">
        <f t="shared" si="9"/>
        <v>30.775010022222222</v>
      </c>
      <c r="K39" s="2">
        <f t="shared" si="2"/>
        <v>6055.2247666666663</v>
      </c>
      <c r="L39" s="2">
        <f t="shared" si="3"/>
        <v>12.262054718035765</v>
      </c>
    </row>
    <row r="40" spans="1:18" x14ac:dyDescent="0.25">
      <c r="A40" t="s">
        <v>61</v>
      </c>
      <c r="B40" t="s">
        <v>62</v>
      </c>
      <c r="C40">
        <v>2000</v>
      </c>
      <c r="D40" s="2">
        <v>4.4669999999999996</v>
      </c>
      <c r="E40" s="2">
        <v>5.4569999999999999</v>
      </c>
      <c r="F40" s="2">
        <v>1.0449999999999999</v>
      </c>
      <c r="G40" s="2">
        <v>0</v>
      </c>
      <c r="H40" s="2">
        <v>-1.157</v>
      </c>
      <c r="I40" s="10">
        <f t="shared" si="8"/>
        <v>42.832688750000003</v>
      </c>
      <c r="J40" s="2">
        <f t="shared" si="9"/>
        <v>47.910348777777777</v>
      </c>
      <c r="K40" s="2">
        <f t="shared" si="2"/>
        <v>9141.1044333333321</v>
      </c>
      <c r="L40" s="2">
        <f t="shared" si="3"/>
        <v>18.46335739749426</v>
      </c>
    </row>
    <row r="41" spans="1:18" x14ac:dyDescent="0.25">
      <c r="A41" t="s">
        <v>63</v>
      </c>
      <c r="B41" t="s">
        <v>45</v>
      </c>
      <c r="C41">
        <v>1800</v>
      </c>
      <c r="D41" s="2">
        <v>5.532</v>
      </c>
      <c r="E41" s="2">
        <v>6.3109999999999999</v>
      </c>
      <c r="F41" s="2">
        <v>0.80500000000000005</v>
      </c>
      <c r="G41" s="2">
        <v>0</v>
      </c>
      <c r="H41" s="2">
        <v>-0.90600000000000003</v>
      </c>
      <c r="I41" s="10">
        <f t="shared" si="8"/>
        <v>50.438959499999996</v>
      </c>
      <c r="J41" s="2">
        <f t="shared" si="9"/>
        <v>54.39295933333333</v>
      </c>
      <c r="K41" s="2">
        <f t="shared" si="2"/>
        <v>10535.5008</v>
      </c>
      <c r="L41" s="2">
        <f t="shared" si="3"/>
        <v>21.305445014841315</v>
      </c>
    </row>
    <row r="42" spans="1:18" x14ac:dyDescent="0.25">
      <c r="A42" t="s">
        <v>46</v>
      </c>
      <c r="B42" t="s">
        <v>47</v>
      </c>
      <c r="C42">
        <v>3000</v>
      </c>
      <c r="D42" s="2">
        <v>4.0819999999999999</v>
      </c>
      <c r="E42" s="2">
        <v>4.4420000000000002</v>
      </c>
      <c r="F42" s="2">
        <v>8.8999999999999996E-2</v>
      </c>
      <c r="G42" s="2">
        <v>0</v>
      </c>
      <c r="H42" s="2">
        <v>-0.34399999999999997</v>
      </c>
      <c r="I42" s="10">
        <f t="shared" si="8"/>
        <v>35.439256399999998</v>
      </c>
      <c r="J42" s="2">
        <f t="shared" si="9"/>
        <v>36.580306711111113</v>
      </c>
      <c r="K42" s="2">
        <f t="shared" si="2"/>
        <v>7221.8175333333338</v>
      </c>
      <c r="L42" s="2">
        <f t="shared" si="3"/>
        <v>14.625604593384145</v>
      </c>
    </row>
    <row r="43" spans="1:18" x14ac:dyDescent="0.25">
      <c r="A43" t="s">
        <v>48</v>
      </c>
      <c r="B43" t="s">
        <v>82</v>
      </c>
      <c r="C43">
        <v>3000</v>
      </c>
      <c r="D43" s="2">
        <v>3.468</v>
      </c>
      <c r="E43" s="2">
        <v>3.2490000000000001</v>
      </c>
      <c r="F43" s="2">
        <v>0.42199999999999999</v>
      </c>
      <c r="G43" s="2">
        <v>0</v>
      </c>
      <c r="H43" s="2">
        <v>8.3000000000000004E-2</v>
      </c>
      <c r="I43" s="10">
        <f t="shared" si="8"/>
        <v>28.84687795</v>
      </c>
      <c r="J43" s="2">
        <f t="shared" si="9"/>
        <v>29.308974688888892</v>
      </c>
      <c r="K43" s="2">
        <f t="shared" si="2"/>
        <v>5810.7931666666673</v>
      </c>
      <c r="L43" s="2">
        <f t="shared" si="3"/>
        <v>11.7740029472834</v>
      </c>
    </row>
    <row r="44" spans="1:18" x14ac:dyDescent="0.25">
      <c r="A44" t="s">
        <v>64</v>
      </c>
      <c r="B44" t="s">
        <v>81</v>
      </c>
      <c r="C44">
        <v>2300</v>
      </c>
      <c r="D44" s="2">
        <v>4.1139999999999999</v>
      </c>
      <c r="E44" s="2">
        <v>3.931</v>
      </c>
      <c r="F44" s="2">
        <v>1.49</v>
      </c>
      <c r="G44" s="2">
        <v>0</v>
      </c>
      <c r="H44" s="2">
        <v>-0.23200000000000001</v>
      </c>
      <c r="I44" s="10">
        <f t="shared" si="8"/>
        <v>36.431948000000006</v>
      </c>
      <c r="J44" s="2">
        <f t="shared" si="9"/>
        <v>39.579258888888887</v>
      </c>
      <c r="K44" s="2">
        <f t="shared" si="2"/>
        <v>7614.5154666666667</v>
      </c>
      <c r="L44" s="2">
        <f t="shared" si="3"/>
        <v>15.394248644092691</v>
      </c>
    </row>
    <row r="45" spans="1:18" x14ac:dyDescent="0.25">
      <c r="A45" t="s">
        <v>65</v>
      </c>
      <c r="B45" t="s">
        <v>49</v>
      </c>
      <c r="C45">
        <v>2000</v>
      </c>
      <c r="D45" s="2">
        <v>3.512</v>
      </c>
      <c r="E45" s="2">
        <v>3.1560000000000001</v>
      </c>
      <c r="F45" s="2">
        <v>0.623</v>
      </c>
      <c r="G45" s="2">
        <v>0</v>
      </c>
      <c r="H45" s="2">
        <v>0.151</v>
      </c>
      <c r="I45" s="10">
        <f t="shared" si="8"/>
        <v>29.095466550000001</v>
      </c>
      <c r="J45" s="2">
        <f t="shared" si="9"/>
        <v>29.695483311111111</v>
      </c>
      <c r="K45" s="2">
        <f t="shared" si="2"/>
        <v>5870.3768333333337</v>
      </c>
      <c r="L45" s="2">
        <f t="shared" si="3"/>
        <v>11.892870703652841</v>
      </c>
    </row>
    <row r="46" spans="1:18" x14ac:dyDescent="0.25">
      <c r="A46" t="s">
        <v>66</v>
      </c>
      <c r="B46" t="s">
        <v>50</v>
      </c>
      <c r="C46">
        <v>2500</v>
      </c>
      <c r="D46" s="2">
        <v>4.3259999999999996</v>
      </c>
      <c r="E46" s="2">
        <v>4.7359999999999998</v>
      </c>
      <c r="F46" s="2">
        <v>1.359</v>
      </c>
      <c r="G46" s="2">
        <v>0</v>
      </c>
      <c r="H46" s="2">
        <v>-0.72499999999999998</v>
      </c>
      <c r="I46" s="10">
        <f t="shared" si="8"/>
        <v>40.127313149999992</v>
      </c>
      <c r="J46" s="2">
        <f t="shared" si="9"/>
        <v>44.479992377777776</v>
      </c>
      <c r="K46" s="2">
        <f t="shared" si="2"/>
        <v>8502.5892333333322</v>
      </c>
      <c r="L46" s="2">
        <f t="shared" si="3"/>
        <v>17.178508986241326</v>
      </c>
    </row>
    <row r="47" spans="1:18" x14ac:dyDescent="0.25">
      <c r="A47" t="s">
        <v>51</v>
      </c>
      <c r="B47" t="s">
        <v>80</v>
      </c>
      <c r="C47">
        <v>2000</v>
      </c>
      <c r="D47" s="2">
        <v>3.5019999999999998</v>
      </c>
      <c r="E47" s="2">
        <v>3.28</v>
      </c>
      <c r="F47" s="2">
        <v>0.59299999999999997</v>
      </c>
      <c r="G47" s="2">
        <v>0</v>
      </c>
      <c r="H47" s="2">
        <v>0.04</v>
      </c>
      <c r="I47" s="10">
        <f t="shared" si="8"/>
        <v>29.4498508</v>
      </c>
      <c r="J47" s="2">
        <f t="shared" si="9"/>
        <v>30.320418977777774</v>
      </c>
      <c r="K47" s="2">
        <f t="shared" si="2"/>
        <v>5974.7175333333334</v>
      </c>
      <c r="L47" s="2">
        <f t="shared" si="3"/>
        <v>12.100777572012104</v>
      </c>
    </row>
    <row r="48" spans="1:18" x14ac:dyDescent="0.25">
      <c r="A48" t="s">
        <v>67</v>
      </c>
      <c r="B48" t="s">
        <v>79</v>
      </c>
      <c r="C48">
        <v>2000</v>
      </c>
      <c r="D48" s="2">
        <v>4.6459999999999999</v>
      </c>
      <c r="E48" s="2">
        <v>5.3280000000000003</v>
      </c>
      <c r="F48" s="2">
        <v>1.214</v>
      </c>
      <c r="G48" s="2">
        <v>0</v>
      </c>
      <c r="H48" s="2">
        <v>-0.92800000000000005</v>
      </c>
      <c r="I48" s="10">
        <f t="shared" si="8"/>
        <v>43.512150400000003</v>
      </c>
      <c r="J48" s="2">
        <f t="shared" si="9"/>
        <v>48.209745155555552</v>
      </c>
      <c r="K48" s="2">
        <f t="shared" si="2"/>
        <v>9225.7686666666687</v>
      </c>
      <c r="L48" s="2">
        <f t="shared" si="3"/>
        <v>18.640046072368715</v>
      </c>
    </row>
    <row r="49" spans="1:12" x14ac:dyDescent="0.25">
      <c r="A49" t="s">
        <v>68</v>
      </c>
      <c r="B49" t="s">
        <v>52</v>
      </c>
      <c r="C49">
        <v>2000</v>
      </c>
      <c r="D49" s="2">
        <v>3.59</v>
      </c>
      <c r="E49" s="2">
        <v>3.387</v>
      </c>
      <c r="F49" s="2">
        <v>0.629</v>
      </c>
      <c r="G49" s="2">
        <v>0</v>
      </c>
      <c r="H49" s="2">
        <v>1.4E-2</v>
      </c>
      <c r="I49" s="10">
        <f t="shared" si="8"/>
        <v>30.324067899999999</v>
      </c>
      <c r="J49" s="2">
        <f t="shared" si="9"/>
        <v>31.329553822222227</v>
      </c>
      <c r="K49" s="2">
        <f t="shared" si="2"/>
        <v>6164.5538666666662</v>
      </c>
      <c r="L49" s="2">
        <f t="shared" si="3"/>
        <v>12.483810849032688</v>
      </c>
    </row>
    <row r="50" spans="1:12" x14ac:dyDescent="0.25">
      <c r="A50" t="s">
        <v>69</v>
      </c>
      <c r="B50" t="s">
        <v>78</v>
      </c>
      <c r="C50">
        <v>2000</v>
      </c>
      <c r="D50" s="2">
        <v>4.4470000000000001</v>
      </c>
      <c r="E50" s="2">
        <v>4.9820000000000002</v>
      </c>
      <c r="F50" s="2">
        <v>1.1950000000000001</v>
      </c>
      <c r="G50" s="2">
        <v>0</v>
      </c>
      <c r="H50" s="2">
        <v>-0.79200000000000004</v>
      </c>
      <c r="I50" s="10">
        <f t="shared" si="8"/>
        <v>41.27901</v>
      </c>
      <c r="J50" s="2">
        <f t="shared" si="9"/>
        <v>45.552405999999998</v>
      </c>
      <c r="K50" s="2">
        <f t="shared" si="2"/>
        <v>8728.8686000000016</v>
      </c>
      <c r="L50" s="2">
        <f t="shared" si="3"/>
        <v>17.638376879697791</v>
      </c>
    </row>
    <row r="51" spans="1:12" x14ac:dyDescent="0.25">
      <c r="A51" t="s">
        <v>70</v>
      </c>
      <c r="B51" t="s">
        <v>77</v>
      </c>
      <c r="C51">
        <v>2000</v>
      </c>
      <c r="D51" s="2">
        <v>9.1980000000000004</v>
      </c>
      <c r="E51" s="2">
        <v>11.66</v>
      </c>
      <c r="F51" s="2">
        <v>2.2570000000000001</v>
      </c>
      <c r="G51" s="2">
        <v>0</v>
      </c>
      <c r="H51" s="2">
        <v>-2.7869999999999999</v>
      </c>
      <c r="I51" s="10">
        <f t="shared" si="8"/>
        <v>89.965170450000002</v>
      </c>
      <c r="J51" s="2">
        <f t="shared" si="9"/>
        <v>101.76363713333335</v>
      </c>
      <c r="K51" s="2">
        <f t="shared" si="2"/>
        <v>19333.791299999997</v>
      </c>
      <c r="L51" s="2">
        <f t="shared" si="3"/>
        <v>39.036466415072844</v>
      </c>
    </row>
    <row r="52" spans="1:12" x14ac:dyDescent="0.25">
      <c r="A52" t="s">
        <v>53</v>
      </c>
      <c r="B52" t="s">
        <v>73</v>
      </c>
      <c r="C52">
        <v>2000</v>
      </c>
      <c r="D52" s="2">
        <v>3.5350000000000001</v>
      </c>
      <c r="E52" s="2">
        <v>3.6389999999999998</v>
      </c>
      <c r="F52" s="2">
        <v>0.50600000000000001</v>
      </c>
      <c r="G52" s="2">
        <v>0</v>
      </c>
      <c r="H52" s="2">
        <v>-0.22700000000000001</v>
      </c>
      <c r="I52" s="10">
        <f t="shared" si="8"/>
        <v>30.757850849999997</v>
      </c>
      <c r="J52" s="2">
        <f t="shared" si="9"/>
        <v>32.254532511111108</v>
      </c>
      <c r="K52" s="2">
        <f t="shared" si="2"/>
        <v>6314.3444333333337</v>
      </c>
      <c r="L52" s="2">
        <f t="shared" si="3"/>
        <v>12.780927680608686</v>
      </c>
    </row>
    <row r="53" spans="1:12" x14ac:dyDescent="0.25">
      <c r="A53" t="s">
        <v>71</v>
      </c>
      <c r="B53" t="s">
        <v>74</v>
      </c>
      <c r="C53">
        <v>2000</v>
      </c>
      <c r="D53" s="2">
        <v>4.7960000000000003</v>
      </c>
      <c r="E53" s="2">
        <v>5.6989999999999998</v>
      </c>
      <c r="F53" s="2">
        <v>0.80100000000000005</v>
      </c>
      <c r="G53" s="2">
        <v>0</v>
      </c>
      <c r="H53" s="2">
        <v>-1.0149999999999999</v>
      </c>
      <c r="I53" s="10">
        <f t="shared" si="8"/>
        <v>44.771097850000004</v>
      </c>
      <c r="J53" s="2">
        <f t="shared" si="9"/>
        <v>49.03310828888889</v>
      </c>
      <c r="K53" s="2">
        <f t="shared" si="2"/>
        <v>9439.0227666666669</v>
      </c>
      <c r="L53" s="2">
        <f t="shared" si="3"/>
        <v>19.078388323871035</v>
      </c>
    </row>
    <row r="54" spans="1:12" x14ac:dyDescent="0.25">
      <c r="A54" t="s">
        <v>72</v>
      </c>
      <c r="B54" t="s">
        <v>75</v>
      </c>
      <c r="C54">
        <v>2000</v>
      </c>
      <c r="D54" s="2">
        <v>6.0940000000000003</v>
      </c>
      <c r="E54" s="2">
        <v>8.06</v>
      </c>
      <c r="F54" s="2">
        <v>1.056</v>
      </c>
      <c r="G54" s="2">
        <v>0</v>
      </c>
      <c r="H54" s="2">
        <v>-2.028</v>
      </c>
      <c r="I54" s="10">
        <f t="shared" si="8"/>
        <v>59.984678600000002</v>
      </c>
      <c r="J54" s="2">
        <f t="shared" si="9"/>
        <v>67.595037066666677</v>
      </c>
      <c r="K54" s="2">
        <f t="shared" si="2"/>
        <v>12875.060399999998</v>
      </c>
      <c r="L54" s="2">
        <f t="shared" si="3"/>
        <v>25.999253451685572</v>
      </c>
    </row>
    <row r="55" spans="1:12" x14ac:dyDescent="0.25">
      <c r="A55" t="s">
        <v>54</v>
      </c>
      <c r="B55" t="s">
        <v>76</v>
      </c>
      <c r="C55">
        <v>2000</v>
      </c>
      <c r="D55" s="2">
        <v>4.0380000000000003</v>
      </c>
      <c r="E55" s="2">
        <v>3.47</v>
      </c>
      <c r="F55" s="2">
        <v>1.45</v>
      </c>
      <c r="G55" s="2">
        <v>0</v>
      </c>
      <c r="H55" s="2">
        <v>0.121</v>
      </c>
      <c r="I55" s="10">
        <f t="shared" si="8"/>
        <v>34.300446249999993</v>
      </c>
      <c r="J55" s="2">
        <f t="shared" si="9"/>
        <v>36.362202777777775</v>
      </c>
      <c r="K55" s="2">
        <f t="shared" si="2"/>
        <v>7059.2788333333338</v>
      </c>
      <c r="L55" s="2">
        <f t="shared" si="3"/>
        <v>14.28320980968625</v>
      </c>
    </row>
    <row r="56" spans="1:12" x14ac:dyDescent="0.25">
      <c r="E56" s="2"/>
      <c r="F56" s="2"/>
      <c r="G56" s="2"/>
      <c r="H56" s="2"/>
      <c r="I56" s="10"/>
    </row>
    <row r="57" spans="1:12" x14ac:dyDescent="0.25">
      <c r="A57" s="14"/>
      <c r="B57" t="s">
        <v>109</v>
      </c>
      <c r="E57" s="2"/>
      <c r="F57" s="2"/>
      <c r="G57" s="2"/>
      <c r="H57" s="2"/>
      <c r="I57" s="10"/>
    </row>
    <row r="58" spans="1:12" x14ac:dyDescent="0.25">
      <c r="E58" s="2"/>
      <c r="F58" s="2"/>
      <c r="G58" s="2"/>
      <c r="H58" s="2"/>
      <c r="I58" s="10"/>
    </row>
    <row r="59" spans="1:12" x14ac:dyDescent="0.25">
      <c r="E59" s="2"/>
      <c r="F59" s="2"/>
      <c r="G59" s="2"/>
      <c r="H59" s="2"/>
      <c r="I59" s="10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G5" sqref="G5"/>
    </sheetView>
  </sheetViews>
  <sheetFormatPr defaultRowHeight="15" x14ac:dyDescent="0.25"/>
  <cols>
    <col min="1" max="1" width="10.7109375" customWidth="1"/>
    <col min="2" max="2" width="13.85546875" customWidth="1"/>
  </cols>
  <sheetData>
    <row r="1" spans="1:13" x14ac:dyDescent="0.25">
      <c r="A1" t="s">
        <v>121</v>
      </c>
      <c r="J1" s="4" t="s">
        <v>95</v>
      </c>
      <c r="K1" s="5" t="s">
        <v>96</v>
      </c>
      <c r="L1" s="5" t="s">
        <v>97</v>
      </c>
      <c r="M1" s="5" t="s">
        <v>98</v>
      </c>
    </row>
    <row r="2" spans="1:13" x14ac:dyDescent="0.25">
      <c r="A2" t="s">
        <v>122</v>
      </c>
      <c r="J2">
        <v>-0.20599999999999999</v>
      </c>
      <c r="K2">
        <v>39.064</v>
      </c>
      <c r="L2">
        <v>-13.301</v>
      </c>
      <c r="M2">
        <v>0</v>
      </c>
    </row>
    <row r="3" spans="1:13" x14ac:dyDescent="0.25">
      <c r="A3" t="s">
        <v>123</v>
      </c>
      <c r="B3" t="s">
        <v>124</v>
      </c>
      <c r="C3" t="s">
        <v>125</v>
      </c>
    </row>
    <row r="4" spans="1:13" x14ac:dyDescent="0.25">
      <c r="A4">
        <v>50</v>
      </c>
      <c r="B4">
        <v>33.270000000000003</v>
      </c>
      <c r="C4" s="10">
        <f>8.314*(J$2+K$2*0.001*A4+L$2*0.000001*A4^2+M$2*100000/A4^2)</f>
        <v>14.249759515000001</v>
      </c>
    </row>
    <row r="5" spans="1:13" x14ac:dyDescent="0.25">
      <c r="A5">
        <v>100</v>
      </c>
      <c r="B5">
        <v>35.11</v>
      </c>
      <c r="C5" s="10">
        <f t="shared" ref="C5:C28" si="0">8.314*(J$2+K$2*0.001*A5+L$2*0.000001*A5^2+M$2*100000/A5^2)</f>
        <v>29.659280460000002</v>
      </c>
    </row>
    <row r="6" spans="1:13" x14ac:dyDescent="0.25">
      <c r="A6">
        <v>150</v>
      </c>
      <c r="B6">
        <v>41.94</v>
      </c>
      <c r="C6" s="10">
        <f t="shared" si="0"/>
        <v>44.515878835000002</v>
      </c>
    </row>
    <row r="7" spans="1:13" x14ac:dyDescent="0.25">
      <c r="A7">
        <v>200</v>
      </c>
      <c r="B7">
        <v>53.17</v>
      </c>
      <c r="C7" s="10">
        <f t="shared" si="0"/>
        <v>58.819554639999993</v>
      </c>
    </row>
    <row r="8" spans="1:13" x14ac:dyDescent="0.25">
      <c r="A8">
        <v>273.14999999999998</v>
      </c>
      <c r="B8">
        <v>74.55</v>
      </c>
      <c r="C8" s="10">
        <f t="shared" si="0"/>
        <v>78.749640318645845</v>
      </c>
    </row>
    <row r="9" spans="1:13" x14ac:dyDescent="0.25">
      <c r="A9">
        <v>298.14999999999998</v>
      </c>
      <c r="B9">
        <v>82.44</v>
      </c>
      <c r="C9" s="10">
        <f t="shared" si="0"/>
        <v>85.289669397440832</v>
      </c>
    </row>
    <row r="10" spans="1:13" x14ac:dyDescent="0.25">
      <c r="A10">
        <v>300</v>
      </c>
      <c r="B10">
        <v>83.02</v>
      </c>
      <c r="C10" s="10">
        <f t="shared" si="0"/>
        <v>85.76813854000001</v>
      </c>
    </row>
    <row r="11" spans="1:13" x14ac:dyDescent="0.25">
      <c r="A11">
        <v>400</v>
      </c>
      <c r="B11">
        <v>113.52</v>
      </c>
      <c r="C11" s="10">
        <f t="shared" si="0"/>
        <v>110.50503216000001</v>
      </c>
    </row>
    <row r="12" spans="1:13" x14ac:dyDescent="0.25">
      <c r="A12">
        <v>500</v>
      </c>
      <c r="B12">
        <v>139.35</v>
      </c>
      <c r="C12" s="10">
        <f t="shared" si="0"/>
        <v>133.0302355</v>
      </c>
    </row>
    <row r="13" spans="1:13" x14ac:dyDescent="0.25">
      <c r="A13">
        <v>600</v>
      </c>
      <c r="B13">
        <v>160.09</v>
      </c>
      <c r="C13" s="10">
        <f t="shared" si="0"/>
        <v>153.34374856000002</v>
      </c>
    </row>
    <row r="14" spans="1:13" x14ac:dyDescent="0.25">
      <c r="A14">
        <v>700</v>
      </c>
      <c r="B14">
        <v>176.78</v>
      </c>
      <c r="C14" s="10">
        <f t="shared" si="0"/>
        <v>171.44557134000001</v>
      </c>
    </row>
    <row r="15" spans="1:13" x14ac:dyDescent="0.25">
      <c r="A15">
        <v>800</v>
      </c>
      <c r="B15">
        <v>190.45</v>
      </c>
      <c r="C15" s="10">
        <f t="shared" si="0"/>
        <v>187.33570384000004</v>
      </c>
    </row>
    <row r="16" spans="1:13" x14ac:dyDescent="0.25">
      <c r="A16">
        <v>900</v>
      </c>
      <c r="B16">
        <v>201.82</v>
      </c>
      <c r="C16" s="10">
        <f t="shared" si="0"/>
        <v>201.01414605999997</v>
      </c>
    </row>
    <row r="17" spans="1:3" x14ac:dyDescent="0.25">
      <c r="A17">
        <v>1000</v>
      </c>
      <c r="B17">
        <v>211.41</v>
      </c>
      <c r="C17" s="10">
        <f t="shared" si="0"/>
        <v>212.48089799999997</v>
      </c>
    </row>
    <row r="18" spans="1:3" x14ac:dyDescent="0.25">
      <c r="A18">
        <v>1100</v>
      </c>
      <c r="B18">
        <v>219.56</v>
      </c>
      <c r="C18" s="10">
        <f t="shared" si="0"/>
        <v>221.73595966000002</v>
      </c>
    </row>
    <row r="19" spans="1:3" x14ac:dyDescent="0.25">
      <c r="A19">
        <v>1200</v>
      </c>
      <c r="B19">
        <v>226.52</v>
      </c>
      <c r="C19" s="10">
        <f t="shared" si="0"/>
        <v>228.77933103999999</v>
      </c>
    </row>
    <row r="20" spans="1:3" x14ac:dyDescent="0.25">
      <c r="A20">
        <v>1300</v>
      </c>
      <c r="B20">
        <v>232.49</v>
      </c>
      <c r="C20" s="10">
        <f t="shared" si="0"/>
        <v>233.61101213999999</v>
      </c>
    </row>
    <row r="21" spans="1:3" x14ac:dyDescent="0.25">
      <c r="A21">
        <v>1400</v>
      </c>
      <c r="B21">
        <v>237.65</v>
      </c>
      <c r="C21" s="10">
        <f t="shared" si="0"/>
        <v>236.23100295999996</v>
      </c>
    </row>
    <row r="22" spans="1:3" x14ac:dyDescent="0.25">
      <c r="A22">
        <v>1500</v>
      </c>
      <c r="B22">
        <v>242.11</v>
      </c>
      <c r="C22" s="10">
        <f t="shared" si="0"/>
        <v>236.63930350000001</v>
      </c>
    </row>
    <row r="23" spans="1:3" x14ac:dyDescent="0.25">
      <c r="A23">
        <v>1750</v>
      </c>
      <c r="B23">
        <v>250.91</v>
      </c>
      <c r="C23" s="10">
        <f t="shared" si="0"/>
        <v>227.98390987500005</v>
      </c>
    </row>
    <row r="24" spans="1:3" x14ac:dyDescent="0.25">
      <c r="A24">
        <v>2000</v>
      </c>
      <c r="B24">
        <v>257.26</v>
      </c>
      <c r="C24" s="10">
        <f t="shared" si="0"/>
        <v>205.50545199999996</v>
      </c>
    </row>
    <row r="25" spans="1:3" x14ac:dyDescent="0.25">
      <c r="A25">
        <v>2250</v>
      </c>
      <c r="B25">
        <v>261.95</v>
      </c>
      <c r="C25" s="10">
        <f t="shared" si="0"/>
        <v>169.20392987499997</v>
      </c>
    </row>
    <row r="26" spans="1:3" x14ac:dyDescent="0.25">
      <c r="A26">
        <v>2500</v>
      </c>
      <c r="B26">
        <v>265.5</v>
      </c>
      <c r="C26" s="10">
        <f t="shared" si="0"/>
        <v>119.07934350000011</v>
      </c>
    </row>
    <row r="27" spans="1:3" x14ac:dyDescent="0.25">
      <c r="A27">
        <v>2750</v>
      </c>
      <c r="B27">
        <v>268.23</v>
      </c>
      <c r="C27" s="10">
        <f t="shared" si="0"/>
        <v>55.131692874999963</v>
      </c>
    </row>
    <row r="28" spans="1:3" x14ac:dyDescent="0.25">
      <c r="A28">
        <v>3000</v>
      </c>
      <c r="B28">
        <v>270.37</v>
      </c>
      <c r="C28" s="10">
        <f t="shared" si="0"/>
        <v>-22.63902199999999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workbookViewId="0">
      <pane ySplit="4" topLeftCell="A5" activePane="bottomLeft" state="frozen"/>
      <selection pane="bottomLeft" activeCell="K47" sqref="K47"/>
    </sheetView>
  </sheetViews>
  <sheetFormatPr defaultRowHeight="15" x14ac:dyDescent="0.25"/>
  <cols>
    <col min="1" max="1" width="14" bestFit="1" customWidth="1"/>
    <col min="4" max="4" width="9.140625" style="2"/>
    <col min="9" max="9" width="15" style="8" customWidth="1"/>
    <col min="10" max="10" width="15" customWidth="1"/>
    <col min="11" max="11" width="14.28515625" bestFit="1" customWidth="1"/>
    <col min="12" max="12" width="14" bestFit="1" customWidth="1"/>
    <col min="14" max="14" width="9.140625" style="2"/>
    <col min="16" max="17" width="10.5703125" bestFit="1" customWidth="1"/>
  </cols>
  <sheetData>
    <row r="1" spans="1:13" x14ac:dyDescent="0.25">
      <c r="B1" t="s">
        <v>111</v>
      </c>
      <c r="E1" t="s">
        <v>112</v>
      </c>
    </row>
    <row r="2" spans="1:13" x14ac:dyDescent="0.25">
      <c r="A2" t="s">
        <v>101</v>
      </c>
      <c r="B2">
        <v>25</v>
      </c>
      <c r="C2" t="s">
        <v>103</v>
      </c>
      <c r="D2" s="2">
        <f>B2+273.15</f>
        <v>298.14999999999998</v>
      </c>
    </row>
    <row r="3" spans="1:13" x14ac:dyDescent="0.25">
      <c r="A3" t="s">
        <v>100</v>
      </c>
      <c r="B3">
        <v>200</v>
      </c>
      <c r="C3" t="s">
        <v>102</v>
      </c>
      <c r="D3" s="2">
        <f>B3+273.15</f>
        <v>473.15</v>
      </c>
    </row>
    <row r="4" spans="1:13" ht="18" x14ac:dyDescent="0.35">
      <c r="A4" t="s">
        <v>55</v>
      </c>
      <c r="C4" t="s">
        <v>110</v>
      </c>
      <c r="D4" s="2" t="s">
        <v>108</v>
      </c>
      <c r="E4" s="4" t="s">
        <v>113</v>
      </c>
      <c r="F4" s="5" t="s">
        <v>114</v>
      </c>
      <c r="G4" s="5" t="s">
        <v>115</v>
      </c>
      <c r="H4" s="5" t="s">
        <v>116</v>
      </c>
      <c r="I4" s="9" t="s">
        <v>104</v>
      </c>
      <c r="J4" s="3" t="s">
        <v>105</v>
      </c>
      <c r="K4" s="3" t="s">
        <v>106</v>
      </c>
      <c r="L4" s="3" t="s">
        <v>107</v>
      </c>
      <c r="M4" s="3" t="s">
        <v>117</v>
      </c>
    </row>
    <row r="5" spans="1:13" x14ac:dyDescent="0.25">
      <c r="A5" t="s">
        <v>0</v>
      </c>
      <c r="B5" t="s">
        <v>1</v>
      </c>
      <c r="D5" s="2">
        <v>4.2169999999999996</v>
      </c>
      <c r="E5" s="2"/>
      <c r="F5" s="2"/>
      <c r="G5" s="2"/>
      <c r="H5" s="2"/>
      <c r="I5" s="10"/>
      <c r="J5" s="2"/>
      <c r="K5" s="2"/>
      <c r="L5" s="2"/>
    </row>
    <row r="6" spans="1:13" x14ac:dyDescent="0.25">
      <c r="A6" t="s">
        <v>2</v>
      </c>
      <c r="B6" t="s">
        <v>3</v>
      </c>
      <c r="D6" s="2">
        <v>6.3689999999999998</v>
      </c>
      <c r="E6" s="2"/>
      <c r="F6" s="2"/>
      <c r="G6" s="2"/>
      <c r="H6" s="2"/>
      <c r="I6" s="10"/>
      <c r="J6" s="2"/>
      <c r="K6" s="2"/>
      <c r="L6" s="2"/>
    </row>
    <row r="7" spans="1:13" x14ac:dyDescent="0.25">
      <c r="A7" t="s">
        <v>4</v>
      </c>
      <c r="B7" t="s">
        <v>17</v>
      </c>
      <c r="D7" s="2">
        <v>9.0109999999999992</v>
      </c>
      <c r="E7" s="2"/>
      <c r="F7" s="2"/>
      <c r="G7" s="2"/>
      <c r="H7" s="2"/>
      <c r="I7" s="10"/>
      <c r="J7" s="2"/>
      <c r="K7" s="2"/>
      <c r="L7" s="2"/>
    </row>
    <row r="8" spans="1:13" x14ac:dyDescent="0.25">
      <c r="A8" t="s">
        <v>5</v>
      </c>
      <c r="B8" t="s">
        <v>6</v>
      </c>
      <c r="D8" s="2">
        <v>11.928000000000001</v>
      </c>
      <c r="E8" s="2"/>
      <c r="F8" s="2"/>
      <c r="G8" s="2"/>
      <c r="H8" s="2"/>
      <c r="I8" s="10"/>
      <c r="J8" s="2"/>
      <c r="K8" s="2"/>
      <c r="L8" s="2"/>
    </row>
    <row r="9" spans="1:13" x14ac:dyDescent="0.25">
      <c r="A9" t="s">
        <v>7</v>
      </c>
      <c r="B9" t="s">
        <v>6</v>
      </c>
      <c r="D9" s="2">
        <v>11.901</v>
      </c>
      <c r="E9" s="2"/>
      <c r="F9" s="2"/>
      <c r="G9" s="2"/>
      <c r="H9" s="2"/>
      <c r="I9" s="10"/>
      <c r="J9" s="2"/>
      <c r="K9" s="2"/>
      <c r="L9" s="2"/>
    </row>
    <row r="10" spans="1:13" x14ac:dyDescent="0.25">
      <c r="A10" t="s">
        <v>8</v>
      </c>
      <c r="B10" t="s">
        <v>83</v>
      </c>
      <c r="D10" s="2">
        <v>14.731</v>
      </c>
      <c r="E10" s="2"/>
      <c r="F10" s="2"/>
      <c r="G10" s="2"/>
      <c r="H10" s="2"/>
      <c r="I10" s="10"/>
      <c r="J10" s="2"/>
      <c r="K10" s="2"/>
      <c r="L10" s="2"/>
    </row>
    <row r="11" spans="1:13" x14ac:dyDescent="0.25">
      <c r="A11" t="s">
        <v>9</v>
      </c>
      <c r="B11" t="s">
        <v>10</v>
      </c>
      <c r="D11" s="2">
        <v>17.55</v>
      </c>
      <c r="E11" s="2"/>
      <c r="F11" s="2"/>
      <c r="G11" s="2"/>
      <c r="H11" s="2"/>
      <c r="I11" s="10"/>
      <c r="J11" s="2"/>
      <c r="K11" s="2"/>
      <c r="L11" s="2"/>
    </row>
    <row r="12" spans="1:13" x14ac:dyDescent="0.25">
      <c r="A12" t="s">
        <v>11</v>
      </c>
      <c r="B12" t="s">
        <v>84</v>
      </c>
      <c r="D12" s="2">
        <v>20.361000000000001</v>
      </c>
      <c r="E12" s="2"/>
      <c r="F12" s="2"/>
      <c r="G12" s="2"/>
      <c r="H12" s="2"/>
      <c r="I12" s="10"/>
      <c r="J12" s="2"/>
      <c r="K12" s="2"/>
      <c r="L12" s="2"/>
    </row>
    <row r="13" spans="1:13" x14ac:dyDescent="0.25">
      <c r="A13" t="s">
        <v>12</v>
      </c>
      <c r="B13" t="s">
        <v>56</v>
      </c>
      <c r="D13" s="2">
        <v>23.173999999999999</v>
      </c>
      <c r="E13" s="2"/>
      <c r="F13" s="2"/>
      <c r="G13" s="2"/>
      <c r="H13" s="2"/>
      <c r="I13" s="10"/>
      <c r="J13" s="2"/>
      <c r="K13" s="2"/>
      <c r="L13" s="2"/>
    </row>
    <row r="14" spans="1:13" x14ac:dyDescent="0.25">
      <c r="A14" t="s">
        <v>13</v>
      </c>
      <c r="E14" s="2"/>
      <c r="F14" s="2"/>
      <c r="G14" s="2"/>
      <c r="H14" s="2"/>
      <c r="I14" s="10"/>
      <c r="J14" s="2"/>
      <c r="K14" s="2"/>
      <c r="L14" s="2"/>
    </row>
    <row r="15" spans="1:13" x14ac:dyDescent="0.25">
      <c r="A15" t="s">
        <v>14</v>
      </c>
      <c r="B15" t="s">
        <v>15</v>
      </c>
      <c r="D15" s="2">
        <v>5.3250000000000002</v>
      </c>
      <c r="E15" s="2"/>
      <c r="F15" s="2"/>
      <c r="G15" s="2"/>
      <c r="H15" s="2"/>
      <c r="I15" s="10"/>
      <c r="J15" s="2"/>
      <c r="K15" s="2"/>
      <c r="L15" s="2"/>
    </row>
    <row r="16" spans="1:13" x14ac:dyDescent="0.25">
      <c r="A16" t="s">
        <v>16</v>
      </c>
      <c r="B16" t="s">
        <v>17</v>
      </c>
      <c r="D16" s="2">
        <v>7.7919999999999998</v>
      </c>
      <c r="E16" s="2"/>
      <c r="F16" s="2"/>
      <c r="G16" s="2"/>
      <c r="H16" s="2"/>
      <c r="I16" s="10"/>
      <c r="J16" s="2"/>
      <c r="K16" s="2"/>
      <c r="L16" s="2"/>
    </row>
    <row r="17" spans="1:18" x14ac:dyDescent="0.25">
      <c r="A17" t="s">
        <v>18</v>
      </c>
      <c r="B17" t="s">
        <v>85</v>
      </c>
      <c r="D17" s="2">
        <v>10.52</v>
      </c>
      <c r="E17" s="2"/>
      <c r="F17" s="2"/>
      <c r="G17" s="2"/>
      <c r="H17" s="2"/>
      <c r="I17" s="10"/>
      <c r="J17" s="2"/>
      <c r="K17" s="2"/>
      <c r="L17" s="2"/>
      <c r="P17" s="1"/>
      <c r="Q17" s="7"/>
      <c r="R17" s="6"/>
    </row>
    <row r="18" spans="1:18" x14ac:dyDescent="0.25">
      <c r="A18" t="s">
        <v>19</v>
      </c>
      <c r="B18" t="s">
        <v>86</v>
      </c>
      <c r="D18" s="2">
        <v>13.436999999999999</v>
      </c>
      <c r="E18" s="2"/>
      <c r="F18" s="2"/>
      <c r="G18" s="2"/>
      <c r="H18" s="2"/>
      <c r="I18" s="10"/>
      <c r="J18" s="2"/>
      <c r="K18" s="2"/>
      <c r="L18" s="2"/>
      <c r="P18" s="1"/>
      <c r="Q18" s="7"/>
      <c r="R18" s="6"/>
    </row>
    <row r="19" spans="1:18" x14ac:dyDescent="0.25">
      <c r="A19" t="s">
        <v>20</v>
      </c>
      <c r="B19" t="s">
        <v>21</v>
      </c>
      <c r="D19" s="2">
        <v>16.239999999999998</v>
      </c>
      <c r="E19" s="2"/>
      <c r="F19" s="2"/>
      <c r="G19" s="2"/>
      <c r="H19" s="2"/>
      <c r="I19" s="10"/>
      <c r="J19" s="2"/>
      <c r="K19" s="2"/>
      <c r="L19" s="2"/>
      <c r="P19" s="1"/>
      <c r="Q19" s="7"/>
      <c r="R19" s="6"/>
    </row>
    <row r="20" spans="1:18" x14ac:dyDescent="0.25">
      <c r="A20" t="s">
        <v>22</v>
      </c>
      <c r="B20" t="s">
        <v>87</v>
      </c>
      <c r="D20" s="2">
        <v>19.053000000000001</v>
      </c>
      <c r="E20" s="2"/>
      <c r="F20" s="2"/>
      <c r="G20" s="2"/>
      <c r="H20" s="2"/>
      <c r="I20" s="10"/>
      <c r="J20" s="2"/>
      <c r="K20" s="2"/>
      <c r="L20" s="2"/>
      <c r="P20" s="1"/>
      <c r="Q20" s="7"/>
      <c r="R20" s="6"/>
    </row>
    <row r="21" spans="1:18" x14ac:dyDescent="0.25">
      <c r="A21" t="s">
        <v>23</v>
      </c>
      <c r="B21" t="s">
        <v>56</v>
      </c>
      <c r="D21" s="2">
        <v>21.867999999999999</v>
      </c>
      <c r="E21" s="2"/>
      <c r="F21" s="2"/>
      <c r="G21" s="2"/>
      <c r="H21" s="2"/>
      <c r="I21" s="10"/>
      <c r="J21" s="2"/>
      <c r="K21" s="2"/>
      <c r="L21" s="2"/>
      <c r="P21" s="1"/>
      <c r="Q21" s="7"/>
      <c r="R21" s="6"/>
    </row>
    <row r="22" spans="1:18" x14ac:dyDescent="0.25">
      <c r="A22" t="s">
        <v>24</v>
      </c>
      <c r="B22" t="s">
        <v>25</v>
      </c>
      <c r="E22" s="2"/>
      <c r="F22" s="2"/>
      <c r="G22" s="2"/>
      <c r="H22" s="2"/>
      <c r="I22" s="10"/>
      <c r="K22" s="2"/>
      <c r="L22" s="2"/>
      <c r="P22" s="1"/>
      <c r="Q22" s="7"/>
      <c r="R22" s="6"/>
    </row>
    <row r="23" spans="1:18" x14ac:dyDescent="0.25">
      <c r="A23" t="s">
        <v>26</v>
      </c>
      <c r="B23" t="s">
        <v>88</v>
      </c>
      <c r="D23" s="2">
        <v>6.5060000000000002</v>
      </c>
      <c r="E23" s="2"/>
      <c r="F23" s="2"/>
      <c r="G23" s="2"/>
      <c r="H23" s="2"/>
      <c r="I23" s="10"/>
      <c r="J23" s="2"/>
      <c r="K23" s="2"/>
      <c r="L23" s="2"/>
      <c r="P23" s="1"/>
      <c r="Q23" s="7"/>
      <c r="R23" s="6"/>
    </row>
    <row r="24" spans="1:18" x14ac:dyDescent="0.25">
      <c r="A24" t="s">
        <v>27</v>
      </c>
      <c r="B24" t="s">
        <v>28</v>
      </c>
      <c r="D24" s="2">
        <v>5.2530000000000001</v>
      </c>
      <c r="E24" s="2"/>
      <c r="F24" s="2"/>
      <c r="G24" s="2"/>
      <c r="H24" s="2"/>
      <c r="I24" s="10"/>
      <c r="J24" s="2"/>
      <c r="K24" s="2"/>
      <c r="L24" s="2"/>
      <c r="P24" s="1"/>
      <c r="Q24" s="7"/>
      <c r="R24" s="6"/>
    </row>
    <row r="25" spans="1:18" x14ac:dyDescent="0.25">
      <c r="A25" t="s">
        <v>29</v>
      </c>
      <c r="B25" t="s">
        <v>30</v>
      </c>
      <c r="D25" s="2">
        <v>10.259</v>
      </c>
      <c r="E25" s="2"/>
      <c r="F25" s="2"/>
      <c r="G25" s="2"/>
      <c r="H25" s="2"/>
      <c r="I25" s="10"/>
      <c r="J25" s="2"/>
      <c r="K25" s="2"/>
      <c r="L25" s="2"/>
      <c r="P25" s="1"/>
      <c r="Q25" s="7"/>
      <c r="R25" s="6"/>
    </row>
    <row r="26" spans="1:18" s="8" customFormat="1" x14ac:dyDescent="0.25">
      <c r="A26" s="8" t="s">
        <v>31</v>
      </c>
      <c r="B26" s="8" t="s">
        <v>32</v>
      </c>
      <c r="D26" s="10">
        <v>10.72</v>
      </c>
      <c r="E26" s="10"/>
      <c r="F26" s="10"/>
      <c r="G26" s="10"/>
      <c r="H26" s="10"/>
      <c r="I26" s="10"/>
      <c r="J26" s="10"/>
      <c r="K26" s="10"/>
      <c r="L26" s="10"/>
      <c r="N26" s="10"/>
      <c r="P26" s="11"/>
      <c r="Q26" s="12"/>
      <c r="R26" s="13"/>
    </row>
    <row r="27" spans="1:18" x14ac:dyDescent="0.25">
      <c r="A27" t="s">
        <v>33</v>
      </c>
      <c r="B27" t="s">
        <v>21</v>
      </c>
      <c r="D27" s="2">
        <v>13.121</v>
      </c>
      <c r="E27" s="2"/>
      <c r="F27" s="2"/>
      <c r="G27" s="2"/>
      <c r="H27" s="2"/>
      <c r="I27" s="10"/>
      <c r="J27" s="2"/>
      <c r="K27" s="2"/>
      <c r="L27" s="2"/>
      <c r="P27" s="1"/>
      <c r="Q27" s="7"/>
      <c r="R27" s="6"/>
    </row>
    <row r="28" spans="1:18" x14ac:dyDescent="0.25">
      <c r="A28" t="s">
        <v>34</v>
      </c>
      <c r="B28" t="s">
        <v>89</v>
      </c>
      <c r="D28" s="2">
        <v>8.9480000000000004</v>
      </c>
      <c r="E28" s="2"/>
      <c r="F28" s="2"/>
      <c r="G28" s="2"/>
      <c r="H28" s="2"/>
      <c r="I28" s="10"/>
      <c r="J28" s="2"/>
      <c r="K28" s="2"/>
      <c r="L28" s="2"/>
      <c r="P28" s="1"/>
      <c r="Q28" s="7"/>
      <c r="R28" s="6"/>
    </row>
    <row r="29" spans="1:18" x14ac:dyDescent="0.25">
      <c r="A29" t="s">
        <v>57</v>
      </c>
      <c r="B29" t="s">
        <v>90</v>
      </c>
      <c r="D29" s="2">
        <v>15.993</v>
      </c>
      <c r="E29" s="2"/>
      <c r="F29" s="2"/>
      <c r="G29" s="2"/>
      <c r="H29" s="2"/>
      <c r="I29" s="10"/>
      <c r="J29" s="2"/>
      <c r="K29" s="2"/>
      <c r="L29" s="2"/>
      <c r="P29" s="1"/>
      <c r="Q29" s="7"/>
      <c r="R29" s="6"/>
    </row>
    <row r="30" spans="1:18" x14ac:dyDescent="0.25">
      <c r="A30" t="s">
        <v>58</v>
      </c>
      <c r="B30" t="s">
        <v>88</v>
      </c>
      <c r="D30" s="2">
        <v>5.7839999999999998</v>
      </c>
      <c r="E30" s="2"/>
      <c r="F30" s="2"/>
      <c r="G30" s="2"/>
      <c r="H30" s="2"/>
      <c r="I30" s="10"/>
      <c r="J30" s="2"/>
      <c r="K30" s="2"/>
      <c r="L30" s="2"/>
      <c r="P30" s="1"/>
      <c r="Q30" s="7"/>
      <c r="R30" s="6"/>
    </row>
    <row r="31" spans="1:18" x14ac:dyDescent="0.25">
      <c r="A31" t="s">
        <v>35</v>
      </c>
      <c r="B31" t="s">
        <v>91</v>
      </c>
      <c r="D31" s="2">
        <v>4.1909999999999998</v>
      </c>
      <c r="E31" s="2"/>
      <c r="F31" s="2"/>
      <c r="G31" s="2"/>
      <c r="H31" s="2"/>
      <c r="I31" s="10"/>
      <c r="J31" s="2"/>
      <c r="K31" s="2"/>
      <c r="L31" s="2"/>
      <c r="P31" s="1"/>
      <c r="Q31" s="7"/>
      <c r="R31" s="6"/>
    </row>
    <row r="32" spans="1:18" x14ac:dyDescent="0.25">
      <c r="A32" t="s">
        <v>36</v>
      </c>
      <c r="B32" t="s">
        <v>92</v>
      </c>
      <c r="D32" s="2">
        <v>5.5469999999999997</v>
      </c>
      <c r="E32" s="2"/>
      <c r="F32" s="2"/>
      <c r="G32" s="2"/>
      <c r="H32" s="2"/>
      <c r="I32" s="10"/>
      <c r="J32" s="2"/>
      <c r="K32" s="2"/>
      <c r="L32" s="2"/>
      <c r="P32" s="1"/>
      <c r="Q32" s="7"/>
      <c r="R32" s="6"/>
    </row>
    <row r="33" spans="1:18" x14ac:dyDescent="0.25">
      <c r="A33" t="s">
        <v>37</v>
      </c>
      <c r="B33" t="s">
        <v>93</v>
      </c>
      <c r="D33" s="2">
        <v>15.534000000000001</v>
      </c>
      <c r="E33" s="2"/>
      <c r="F33" s="2"/>
      <c r="G33" s="2"/>
      <c r="H33" s="2"/>
      <c r="I33" s="10"/>
      <c r="J33" s="2"/>
      <c r="K33" s="2"/>
      <c r="L33" s="2"/>
      <c r="P33" s="1"/>
      <c r="Q33" s="7"/>
      <c r="R33" s="6"/>
    </row>
    <row r="34" spans="1:18" x14ac:dyDescent="0.25">
      <c r="A34" t="s">
        <v>38</v>
      </c>
      <c r="B34" t="s">
        <v>94</v>
      </c>
      <c r="D34" s="2">
        <v>12.922000000000001</v>
      </c>
      <c r="E34" s="2"/>
      <c r="F34" s="2"/>
      <c r="G34" s="2"/>
      <c r="H34" s="2"/>
      <c r="I34" s="10"/>
      <c r="J34" s="2"/>
      <c r="K34" s="2"/>
      <c r="L34" s="2"/>
    </row>
    <row r="35" spans="1:18" x14ac:dyDescent="0.25">
      <c r="A35" t="s">
        <v>24</v>
      </c>
      <c r="B35" t="s">
        <v>39</v>
      </c>
      <c r="E35" s="2"/>
      <c r="F35" s="2"/>
      <c r="G35" s="2"/>
      <c r="H35" s="2"/>
      <c r="I35" s="10"/>
      <c r="K35" s="2"/>
      <c r="L35" s="2"/>
    </row>
    <row r="36" spans="1:18" x14ac:dyDescent="0.25">
      <c r="A36" t="s">
        <v>40</v>
      </c>
      <c r="D36" s="2">
        <v>3.5089999999999999</v>
      </c>
      <c r="E36" s="2"/>
      <c r="F36" s="2"/>
      <c r="G36" s="2"/>
      <c r="H36" s="2"/>
      <c r="I36" s="10"/>
      <c r="J36" s="2"/>
      <c r="K36" s="2"/>
      <c r="L36" s="2"/>
    </row>
    <row r="37" spans="1:18" x14ac:dyDescent="0.25">
      <c r="A37" t="s">
        <v>41</v>
      </c>
      <c r="B37" t="s">
        <v>42</v>
      </c>
      <c r="D37" s="2">
        <v>4.2690000000000001</v>
      </c>
      <c r="E37" s="2"/>
      <c r="F37" s="2"/>
      <c r="G37" s="2"/>
      <c r="H37" s="2"/>
      <c r="I37" s="10"/>
      <c r="J37" s="2"/>
      <c r="K37" s="2"/>
      <c r="L37" s="2"/>
    </row>
    <row r="38" spans="1:18" x14ac:dyDescent="0.25">
      <c r="A38" t="s">
        <v>43</v>
      </c>
      <c r="B38" t="s">
        <v>44</v>
      </c>
      <c r="D38" s="2">
        <v>4.3369999999999997</v>
      </c>
      <c r="E38" s="2"/>
      <c r="F38" s="2"/>
      <c r="G38" s="2"/>
      <c r="H38" s="2"/>
      <c r="I38" s="10"/>
      <c r="J38" s="2"/>
      <c r="K38" s="2"/>
      <c r="L38" s="2"/>
    </row>
    <row r="39" spans="1:18" x14ac:dyDescent="0.25">
      <c r="A39" t="s">
        <v>59</v>
      </c>
      <c r="B39" t="s">
        <v>60</v>
      </c>
      <c r="D39" s="2">
        <v>3.5070000000000001</v>
      </c>
      <c r="E39" s="2"/>
      <c r="F39" s="2"/>
      <c r="G39" s="2"/>
      <c r="H39" s="2"/>
      <c r="I39" s="10"/>
      <c r="J39" s="2"/>
      <c r="K39" s="2"/>
      <c r="L39" s="2"/>
    </row>
    <row r="40" spans="1:18" x14ac:dyDescent="0.25">
      <c r="A40" t="s">
        <v>61</v>
      </c>
      <c r="B40" t="s">
        <v>62</v>
      </c>
      <c r="D40" s="2">
        <v>4.4669999999999996</v>
      </c>
      <c r="E40" s="2">
        <v>36.11</v>
      </c>
      <c r="F40" s="2">
        <v>4.2329999999999997</v>
      </c>
      <c r="G40" s="2">
        <v>-2.887</v>
      </c>
      <c r="H40" s="2">
        <v>7.4640000000000004</v>
      </c>
      <c r="I40" s="10">
        <f>1000*(E40*0.001+F40*0.00001*$B$2+G40*0.00000001*$B$2^2+H40*0.000000000001*$B$2^3)</f>
        <v>37.150322874999993</v>
      </c>
      <c r="J40" s="10">
        <f>1000*(E40*0.001+F40*0.00001*$B$3+G40*0.00000001*$B$3^2+H40*0.000000000001*$B$3^3)</f>
        <v>43.480912000000011</v>
      </c>
      <c r="K40" s="2">
        <f>1000*(E40*($B$3-$B$2)*0.001+F40/2*0.00001*($B$3^2-$B$2^2)+G40/3*0.00000001*($B$3^3-$B$2^3)+H40/4*0.000000000001*($B$3^4-$B$2^4))</f>
        <v>7078.7704440104162</v>
      </c>
      <c r="L40" s="2"/>
      <c r="M40">
        <f>D40*8.314</f>
        <v>37.138638</v>
      </c>
    </row>
    <row r="41" spans="1:18" x14ac:dyDescent="0.25">
      <c r="A41" t="s">
        <v>63</v>
      </c>
      <c r="B41" t="s">
        <v>45</v>
      </c>
      <c r="D41" s="2">
        <v>5.532</v>
      </c>
      <c r="E41" s="2"/>
      <c r="F41" s="2"/>
      <c r="G41" s="2"/>
      <c r="H41" s="2"/>
      <c r="I41" s="10"/>
      <c r="J41" s="2"/>
      <c r="K41" s="2"/>
      <c r="L41" s="2"/>
    </row>
    <row r="42" spans="1:18" x14ac:dyDescent="0.25">
      <c r="A42" t="s">
        <v>46</v>
      </c>
      <c r="B42" t="s">
        <v>47</v>
      </c>
      <c r="D42" s="2">
        <v>4.0819999999999999</v>
      </c>
      <c r="E42" s="2"/>
      <c r="F42" s="2"/>
      <c r="G42" s="2"/>
      <c r="H42" s="2"/>
      <c r="I42" s="10"/>
      <c r="J42" s="2"/>
      <c r="K42" s="2"/>
      <c r="L42" s="2"/>
    </row>
    <row r="43" spans="1:18" x14ac:dyDescent="0.25">
      <c r="A43" t="s">
        <v>48</v>
      </c>
      <c r="B43" t="s">
        <v>82</v>
      </c>
      <c r="D43" s="2">
        <v>3.468</v>
      </c>
      <c r="E43" s="2"/>
      <c r="F43" s="2"/>
      <c r="G43" s="2"/>
      <c r="H43" s="2"/>
      <c r="I43" s="10"/>
      <c r="J43" s="2"/>
      <c r="K43" s="2"/>
      <c r="L43" s="2"/>
    </row>
    <row r="44" spans="1:18" x14ac:dyDescent="0.25">
      <c r="A44" t="s">
        <v>64</v>
      </c>
      <c r="B44" t="s">
        <v>81</v>
      </c>
      <c r="D44" s="2">
        <v>4.1139999999999999</v>
      </c>
      <c r="E44" s="2"/>
      <c r="F44" s="2"/>
      <c r="G44" s="2"/>
      <c r="H44" s="2"/>
      <c r="I44" s="10"/>
      <c r="J44" s="2"/>
      <c r="K44" s="2"/>
      <c r="L44" s="2"/>
    </row>
    <row r="45" spans="1:18" x14ac:dyDescent="0.25">
      <c r="A45" t="s">
        <v>65</v>
      </c>
      <c r="B45" t="s">
        <v>49</v>
      </c>
      <c r="D45" s="2">
        <v>3.512</v>
      </c>
      <c r="E45" s="2"/>
      <c r="F45" s="2"/>
      <c r="G45" s="2"/>
      <c r="H45" s="2"/>
      <c r="I45" s="10"/>
      <c r="J45" s="2"/>
      <c r="K45" s="2"/>
      <c r="L45" s="2"/>
    </row>
    <row r="46" spans="1:18" x14ac:dyDescent="0.25">
      <c r="A46" t="s">
        <v>66</v>
      </c>
      <c r="B46" t="s">
        <v>50</v>
      </c>
      <c r="D46" s="2">
        <v>4.3259999999999996</v>
      </c>
      <c r="E46" s="2"/>
      <c r="F46" s="2"/>
      <c r="G46" s="2"/>
      <c r="H46" s="2"/>
      <c r="I46" s="10"/>
      <c r="J46" s="2"/>
      <c r="K46" s="2"/>
      <c r="L46" s="2"/>
    </row>
    <row r="47" spans="1:18" x14ac:dyDescent="0.25">
      <c r="A47" t="s">
        <v>51</v>
      </c>
      <c r="B47" t="s">
        <v>80</v>
      </c>
      <c r="D47" s="2">
        <v>3.5019999999999998</v>
      </c>
      <c r="E47" s="2">
        <v>29</v>
      </c>
      <c r="F47" s="2">
        <v>0.21990000000000001</v>
      </c>
      <c r="G47" s="2">
        <v>0.57230000000000003</v>
      </c>
      <c r="H47" s="2">
        <v>-2.871</v>
      </c>
      <c r="I47" s="10">
        <f>1000*(E47*0.001+F47*0.00001*$B$2+G47*0.00000001*$B$2^2+H47*0.000000000001*$B$2^3)</f>
        <v>29.058507015625</v>
      </c>
      <c r="J47" s="10">
        <f>1000*(E47*0.001+F47*0.00001*$B$3+G47*0.00000001*$B$3^2+H47*0.000000000001*$B$3^3)</f>
        <v>29.645752000000002</v>
      </c>
      <c r="K47" s="2">
        <f>1000*(E47*($B$3-$B$2)*0.001+F47/2*0.00001*($B$3^2-$B$2^2)+G47/3*0.00000001*($B$3^3-$B$2^3)+H47/4*0.000000000001*($B$3^4-$B$2^4))</f>
        <v>5132.376218912761</v>
      </c>
      <c r="L47" s="2"/>
      <c r="M47">
        <f>D47*8.314</f>
        <v>29.115627999999997</v>
      </c>
    </row>
    <row r="48" spans="1:18" x14ac:dyDescent="0.25">
      <c r="A48" t="s">
        <v>67</v>
      </c>
      <c r="B48" t="s">
        <v>79</v>
      </c>
      <c r="D48" s="2">
        <v>4.6459999999999999</v>
      </c>
      <c r="E48" s="2"/>
      <c r="I48" s="10"/>
      <c r="J48" s="2"/>
      <c r="K48" s="2"/>
      <c r="L48" s="2"/>
    </row>
    <row r="49" spans="1:13" x14ac:dyDescent="0.25">
      <c r="A49" t="s">
        <v>68</v>
      </c>
      <c r="B49" t="s">
        <v>52</v>
      </c>
      <c r="D49" s="2">
        <v>3.59</v>
      </c>
      <c r="E49" s="2"/>
      <c r="F49" s="2"/>
      <c r="G49" s="2"/>
      <c r="H49" s="2"/>
      <c r="I49" s="10"/>
      <c r="J49" s="2"/>
      <c r="K49" s="2"/>
      <c r="L49" s="2"/>
    </row>
    <row r="50" spans="1:13" x14ac:dyDescent="0.25">
      <c r="A50" t="s">
        <v>69</v>
      </c>
      <c r="B50" t="s">
        <v>78</v>
      </c>
      <c r="D50" s="2">
        <v>4.4470000000000001</v>
      </c>
      <c r="E50" s="2"/>
      <c r="F50" s="2"/>
      <c r="G50" s="2"/>
      <c r="H50" s="2"/>
      <c r="I50" s="10"/>
      <c r="J50" s="2"/>
      <c r="K50" s="2"/>
      <c r="L50" s="2"/>
    </row>
    <row r="51" spans="1:13" x14ac:dyDescent="0.25">
      <c r="A51" t="s">
        <v>70</v>
      </c>
      <c r="B51" t="s">
        <v>77</v>
      </c>
      <c r="D51" s="2">
        <v>9.1980000000000004</v>
      </c>
      <c r="E51" s="2"/>
      <c r="F51" s="2"/>
      <c r="G51" s="2"/>
      <c r="H51" s="2"/>
      <c r="I51" s="10"/>
      <c r="J51" s="2"/>
      <c r="K51" s="2"/>
      <c r="L51" s="2"/>
    </row>
    <row r="52" spans="1:13" x14ac:dyDescent="0.25">
      <c r="A52" t="s">
        <v>53</v>
      </c>
      <c r="B52" t="s">
        <v>73</v>
      </c>
      <c r="D52" s="2">
        <v>3.5350000000000001</v>
      </c>
      <c r="E52" s="2">
        <v>29.1</v>
      </c>
      <c r="F52" s="2">
        <v>1.1579999999999999</v>
      </c>
      <c r="G52" s="2">
        <v>-0.60760000000000003</v>
      </c>
      <c r="H52" s="2">
        <v>1.3109999999999999</v>
      </c>
      <c r="I52" s="10">
        <f t="shared" ref="I52:I55" si="0">1000*(E52*0.001+F52*0.00001*$B$2+G52*0.00000001*$B$2^2+H52*0.000000000001*$B$2^3)</f>
        <v>29.385722984375001</v>
      </c>
      <c r="J52" s="10">
        <f>1000*(E52*0.001+F52*0.00001*$B$3+G52*0.00000001*$B$3^2+H52*0.000000000001*$B$3^3)</f>
        <v>31.183447999999999</v>
      </c>
      <c r="K52" s="2">
        <f>1000*(E52*($B$3-$B$2)*0.001+F52/2*0.00001*($B$3^2-$B$2^2)+G52/3*0.00000001*($B$3^3-$B$2^3)+H52/4*0.000000000001*($B$3^4-$B$2^4))</f>
        <v>5304.834501139323</v>
      </c>
      <c r="L52" s="2"/>
      <c r="M52">
        <f>D52*8.314</f>
        <v>29.389990000000001</v>
      </c>
    </row>
    <row r="53" spans="1:13" x14ac:dyDescent="0.25">
      <c r="A53" t="s">
        <v>71</v>
      </c>
      <c r="B53" t="s">
        <v>74</v>
      </c>
      <c r="D53" s="2">
        <v>4.7960000000000003</v>
      </c>
      <c r="E53" s="2"/>
      <c r="F53" s="2"/>
      <c r="G53" s="2"/>
      <c r="H53" s="2"/>
      <c r="I53" s="10"/>
      <c r="J53" s="2"/>
      <c r="K53" s="2"/>
      <c r="L53" s="2"/>
    </row>
    <row r="54" spans="1:13" x14ac:dyDescent="0.25">
      <c r="A54" t="s">
        <v>72</v>
      </c>
      <c r="B54" t="s">
        <v>75</v>
      </c>
      <c r="D54" s="2">
        <v>6.0940000000000003</v>
      </c>
      <c r="E54" s="2"/>
      <c r="F54" s="2"/>
      <c r="G54" s="2"/>
      <c r="H54" s="2"/>
      <c r="I54" s="10"/>
      <c r="J54" s="2"/>
      <c r="K54" s="2"/>
      <c r="L54" s="2"/>
    </row>
    <row r="55" spans="1:13" x14ac:dyDescent="0.25">
      <c r="A55" t="s">
        <v>54</v>
      </c>
      <c r="B55" t="s">
        <v>76</v>
      </c>
      <c r="D55" s="2">
        <v>4.0380000000000003</v>
      </c>
      <c r="E55" s="2">
        <v>33.46</v>
      </c>
      <c r="F55" s="2">
        <v>0.68799999999999994</v>
      </c>
      <c r="G55" s="2">
        <v>0.76039999999999996</v>
      </c>
      <c r="H55" s="2">
        <v>-3.593</v>
      </c>
      <c r="I55" s="10">
        <f t="shared" si="0"/>
        <v>33.636696359375001</v>
      </c>
      <c r="J55" s="10">
        <f>1000*(E55*0.001+F55*0.00001*$B$3+G55*0.00000001*$B$3^2+H55*0.000000000001*$B$3^3)</f>
        <v>35.111416000000006</v>
      </c>
      <c r="K55" s="2">
        <f>1000*(E55*($B$3-$B$2)*0.001+F55/2*0.00001*($B$3^2-$B$2^2)+G55/3*0.00000001*($B$3^3-$B$2^3)+H55/4*0.000000000001*($B$3^4-$B$2^4))</f>
        <v>6009.7508800455726</v>
      </c>
      <c r="L55" s="2"/>
      <c r="M55">
        <f>D55*8.314</f>
        <v>33.571932000000004</v>
      </c>
    </row>
    <row r="56" spans="1:13" x14ac:dyDescent="0.25">
      <c r="E56" s="2"/>
      <c r="F56" s="2"/>
      <c r="G56" s="2"/>
      <c r="H56" s="2"/>
      <c r="I56" s="10"/>
    </row>
    <row r="57" spans="1:13" x14ac:dyDescent="0.25">
      <c r="E57" s="2"/>
      <c r="F57" s="2"/>
      <c r="G57" s="2"/>
      <c r="H57" s="2"/>
      <c r="I57" s="10"/>
    </row>
    <row r="58" spans="1:13" x14ac:dyDescent="0.25">
      <c r="E58" s="2"/>
      <c r="F58" s="2"/>
      <c r="G58" s="2"/>
      <c r="H58" s="2"/>
      <c r="I58" s="10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HeatCapacityConstants</vt:lpstr>
      <vt:lpstr>Benzene</vt:lpstr>
      <vt:lpstr>FelderFormulas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Price, Geoffrey</dc:creator>
  <cp:lastModifiedBy>Price, Geoffrey</cp:lastModifiedBy>
  <dcterms:created xsi:type="dcterms:W3CDTF">2017-04-14T20:08:59Z</dcterms:created>
  <dcterms:modified xsi:type="dcterms:W3CDTF">2017-12-12T15:19:26Z</dcterms:modified>
</cp:coreProperties>
</file>