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offrey-price\Documents\Classes\UGEquilThermo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C34" i="1"/>
  <c r="B34" i="1"/>
  <c r="D33" i="1"/>
  <c r="C33" i="1"/>
  <c r="B33" i="1"/>
  <c r="B41" i="1" s="1"/>
  <c r="D32" i="1"/>
  <c r="D40" i="1"/>
  <c r="C32" i="1"/>
  <c r="C40" i="1" s="1"/>
  <c r="B40" i="1"/>
  <c r="B42" i="1"/>
  <c r="B32" i="1"/>
  <c r="G21" i="1"/>
  <c r="G20" i="1"/>
  <c r="G6" i="1"/>
  <c r="F6" i="1"/>
  <c r="E6" i="1"/>
  <c r="G22" i="1"/>
  <c r="G19" i="1"/>
  <c r="G25" i="1" s="1"/>
  <c r="G26" i="1" s="1"/>
  <c r="F31" i="1"/>
  <c r="E31" i="1"/>
  <c r="G13" i="1"/>
  <c r="F13" i="1"/>
  <c r="E13" i="1"/>
  <c r="F25" i="1"/>
  <c r="F26" i="1" s="1"/>
  <c r="E25" i="1"/>
  <c r="E26" i="1" s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F23" i="1"/>
  <c r="E23" i="1"/>
  <c r="D23" i="1"/>
  <c r="C23" i="1"/>
  <c r="B23" i="1"/>
  <c r="F22" i="1"/>
  <c r="E22" i="1"/>
  <c r="D22" i="1"/>
  <c r="C22" i="1"/>
  <c r="B22" i="1"/>
  <c r="F21" i="1"/>
  <c r="E21" i="1"/>
  <c r="D21" i="1"/>
  <c r="C21" i="1"/>
  <c r="B21" i="1"/>
  <c r="F20" i="1"/>
  <c r="E20" i="1"/>
  <c r="D20" i="1"/>
  <c r="C20" i="1"/>
  <c r="B20" i="1"/>
  <c r="F19" i="1"/>
  <c r="E19" i="1"/>
  <c r="D19" i="1"/>
  <c r="C19" i="1"/>
  <c r="B19" i="1"/>
  <c r="D13" i="1"/>
  <c r="C13" i="1"/>
  <c r="B13" i="1"/>
  <c r="G23" i="1" l="1"/>
  <c r="F27" i="1"/>
  <c r="F28" i="1" s="1"/>
  <c r="F29" i="1" s="1"/>
  <c r="G27" i="1"/>
  <c r="G28" i="1" s="1"/>
  <c r="G29" i="1" s="1"/>
  <c r="G31" i="1" s="1"/>
  <c r="E27" i="1"/>
  <c r="E28" i="1" s="1"/>
  <c r="E29" i="1" s="1"/>
</calcChain>
</file>

<file path=xl/sharedStrings.xml><?xml version="1.0" encoding="utf-8"?>
<sst xmlns="http://schemas.openxmlformats.org/spreadsheetml/2006/main" count="34" uniqueCount="34">
  <si>
    <t>Ternary Mixture Example Problem</t>
  </si>
  <si>
    <t xml:space="preserve">Component </t>
  </si>
  <si>
    <t>methane</t>
  </si>
  <si>
    <t>ethane</t>
  </si>
  <si>
    <t>propane</t>
  </si>
  <si>
    <t>Pc (bar)</t>
  </si>
  <si>
    <t>Tc (K)</t>
  </si>
  <si>
    <t>omega</t>
  </si>
  <si>
    <t>yi</t>
  </si>
  <si>
    <t>T(ºC)</t>
  </si>
  <si>
    <t>P (bar)</t>
  </si>
  <si>
    <t>T(K)</t>
  </si>
  <si>
    <t>Zc</t>
  </si>
  <si>
    <t>Vc (cm^3/mole)</t>
  </si>
  <si>
    <t>Tcij (K)</t>
  </si>
  <si>
    <t>omega ij</t>
  </si>
  <si>
    <t>Zcij</t>
  </si>
  <si>
    <t>Vcij (cm^3/mole)</t>
  </si>
  <si>
    <t>Pcij (bar)</t>
  </si>
  <si>
    <t>B0</t>
  </si>
  <si>
    <t>Tr</t>
  </si>
  <si>
    <t>B1</t>
  </si>
  <si>
    <t>B-hat</t>
  </si>
  <si>
    <t>B (cm^3/mole)</t>
  </si>
  <si>
    <t>delta ij</t>
  </si>
  <si>
    <t>y1*y2</t>
  </si>
  <si>
    <t>y1*y3</t>
  </si>
  <si>
    <t>y2*y3</t>
  </si>
  <si>
    <t>f3 (bar)</t>
  </si>
  <si>
    <t>f2 (bar)</t>
  </si>
  <si>
    <t>f1 (bar)</t>
  </si>
  <si>
    <t>ln(phi)</t>
  </si>
  <si>
    <t xml:space="preserve">Phi </t>
  </si>
  <si>
    <t>f (bar)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</si>
</sst>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00"/>
    <numFmt numFmtId="165" formatCode="0.0000"/>
    <numFmt numFmtId="166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B34" sqref="B34"/>
    </sheetView>
  </sheetViews>
  <sheetFormatPr defaultRowHeight="15" x14ac:dyDescent="0.25"/>
  <cols>
    <col min="1" max="1" width="20.5703125" customWidth="1"/>
    <col min="2" max="4" width="10.85546875" customWidth="1"/>
    <col min="5" max="5" width="9.28515625" bestFit="1" customWidth="1"/>
    <col min="6" max="6" width="9.5703125" bestFit="1" customWidth="1"/>
    <col min="7" max="7" width="9.28515625" bestFit="1" customWidth="1"/>
  </cols>
  <sheetData>
    <row r="1" spans="1:7" x14ac:dyDescent="0.25">
      <c r="A1" t="s">
        <v>0</v>
      </c>
    </row>
    <row r="3" spans="1:7" x14ac:dyDescent="0.25">
      <c r="B3" s="2" t="s">
        <v>1</v>
      </c>
      <c r="C3" s="2"/>
      <c r="D3" s="2"/>
    </row>
    <row r="4" spans="1:7" x14ac:dyDescent="0.25">
      <c r="B4" s="1">
        <v>1</v>
      </c>
      <c r="C4" s="1">
        <v>2</v>
      </c>
      <c r="D4" s="1">
        <v>3</v>
      </c>
    </row>
    <row r="5" spans="1:7" x14ac:dyDescent="0.25">
      <c r="B5" s="1" t="s">
        <v>2</v>
      </c>
      <c r="C5" s="1" t="s">
        <v>3</v>
      </c>
      <c r="D5" s="1" t="s">
        <v>4</v>
      </c>
      <c r="E5" s="1" t="s">
        <v>25</v>
      </c>
      <c r="F5" s="1" t="s">
        <v>26</v>
      </c>
      <c r="G5" s="1" t="s">
        <v>27</v>
      </c>
    </row>
    <row r="6" spans="1:7" x14ac:dyDescent="0.25">
      <c r="A6" t="s">
        <v>8</v>
      </c>
      <c r="B6">
        <v>0.17</v>
      </c>
      <c r="C6">
        <v>0.35</v>
      </c>
      <c r="D6">
        <v>0.48</v>
      </c>
      <c r="E6">
        <f>B6*C6</f>
        <v>5.9499999999999997E-2</v>
      </c>
      <c r="F6">
        <f>B6*D6</f>
        <v>8.1600000000000006E-2</v>
      </c>
      <c r="G6">
        <f>C6*D6</f>
        <v>0.16799999999999998</v>
      </c>
    </row>
    <row r="8" spans="1:7" x14ac:dyDescent="0.25">
      <c r="A8" t="s">
        <v>6</v>
      </c>
      <c r="B8" s="6">
        <v>190.6</v>
      </c>
      <c r="C8" s="6">
        <v>305.3</v>
      </c>
      <c r="D8" s="6">
        <v>369.8</v>
      </c>
    </row>
    <row r="9" spans="1:7" x14ac:dyDescent="0.25">
      <c r="A9" t="s">
        <v>5</v>
      </c>
      <c r="B9" s="7">
        <v>45.99</v>
      </c>
      <c r="C9" s="7">
        <v>48.72</v>
      </c>
      <c r="D9" s="7">
        <v>42.48</v>
      </c>
    </row>
    <row r="10" spans="1:7" x14ac:dyDescent="0.25">
      <c r="A10" t="s">
        <v>7</v>
      </c>
      <c r="B10" s="4">
        <v>1.2E-2</v>
      </c>
      <c r="C10" s="4">
        <v>0.1</v>
      </c>
      <c r="D10" s="4">
        <v>0.152</v>
      </c>
    </row>
    <row r="12" spans="1:7" x14ac:dyDescent="0.25">
      <c r="A12" t="s">
        <v>9</v>
      </c>
      <c r="B12">
        <v>40</v>
      </c>
      <c r="C12">
        <v>40</v>
      </c>
      <c r="D12">
        <v>40</v>
      </c>
      <c r="E12">
        <v>40</v>
      </c>
      <c r="F12">
        <v>40</v>
      </c>
      <c r="G12">
        <v>40</v>
      </c>
    </row>
    <row r="13" spans="1:7" x14ac:dyDescent="0.25">
      <c r="A13" t="s">
        <v>11</v>
      </c>
      <c r="B13">
        <f>B12+273.15</f>
        <v>313.14999999999998</v>
      </c>
      <c r="C13">
        <f t="shared" ref="C13:D13" si="0">C12+273.15</f>
        <v>313.14999999999998</v>
      </c>
      <c r="D13">
        <f t="shared" si="0"/>
        <v>313.14999999999998</v>
      </c>
      <c r="E13">
        <f>E12+273.15</f>
        <v>313.14999999999998</v>
      </c>
      <c r="F13">
        <f t="shared" ref="F13" si="1">F12+273.15</f>
        <v>313.14999999999998</v>
      </c>
      <c r="G13">
        <f t="shared" ref="G13" si="2">G12+273.15</f>
        <v>313.14999999999998</v>
      </c>
    </row>
    <row r="14" spans="1:7" x14ac:dyDescent="0.25">
      <c r="A14" t="s">
        <v>10</v>
      </c>
      <c r="B14">
        <v>20</v>
      </c>
      <c r="C14">
        <v>20</v>
      </c>
      <c r="D14">
        <v>20</v>
      </c>
      <c r="E14">
        <v>20</v>
      </c>
      <c r="F14">
        <v>20</v>
      </c>
      <c r="G14">
        <v>20</v>
      </c>
    </row>
    <row r="15" spans="1:7" x14ac:dyDescent="0.25">
      <c r="A15" t="s">
        <v>12</v>
      </c>
      <c r="B15">
        <v>0.28599999999999998</v>
      </c>
      <c r="C15">
        <v>0.27900000000000003</v>
      </c>
      <c r="D15">
        <v>0.27600000000000002</v>
      </c>
    </row>
    <row r="16" spans="1:7" x14ac:dyDescent="0.25">
      <c r="A16" t="s">
        <v>13</v>
      </c>
      <c r="B16">
        <v>98.6</v>
      </c>
      <c r="C16">
        <v>145.5</v>
      </c>
      <c r="D16">
        <v>200</v>
      </c>
    </row>
    <row r="18" spans="1:7" x14ac:dyDescent="0.25">
      <c r="B18">
        <v>11</v>
      </c>
      <c r="C18">
        <v>22</v>
      </c>
      <c r="D18">
        <v>33</v>
      </c>
      <c r="E18">
        <v>12</v>
      </c>
      <c r="F18">
        <v>13</v>
      </c>
      <c r="G18">
        <v>23</v>
      </c>
    </row>
    <row r="19" spans="1:7" x14ac:dyDescent="0.25">
      <c r="A19" t="s">
        <v>14</v>
      </c>
      <c r="B19" s="6">
        <f>B8</f>
        <v>190.6</v>
      </c>
      <c r="C19" s="6">
        <f t="shared" ref="C19:D19" si="3">C8</f>
        <v>305.3</v>
      </c>
      <c r="D19" s="6">
        <f t="shared" si="3"/>
        <v>369.8</v>
      </c>
      <c r="E19" s="6">
        <f>SQRT(B19*C19)</f>
        <v>241.22640817290301</v>
      </c>
      <c r="F19" s="6">
        <f>SQRT(B19*D19)</f>
        <v>265.4880034954499</v>
      </c>
      <c r="G19" s="6">
        <f>SQRT(C19*D19)</f>
        <v>336.00586304408438</v>
      </c>
    </row>
    <row r="20" spans="1:7" x14ac:dyDescent="0.25">
      <c r="A20" t="s">
        <v>15</v>
      </c>
      <c r="B20" s="4">
        <f>B10</f>
        <v>1.2E-2</v>
      </c>
      <c r="C20" s="4">
        <f t="shared" ref="C20:D20" si="4">C10</f>
        <v>0.1</v>
      </c>
      <c r="D20" s="4">
        <f t="shared" si="4"/>
        <v>0.152</v>
      </c>
      <c r="E20" s="4">
        <f>(B20+C20)/2</f>
        <v>5.6000000000000001E-2</v>
      </c>
      <c r="F20" s="4">
        <f>(B20+D20)/2</f>
        <v>8.2000000000000003E-2</v>
      </c>
      <c r="G20" s="4">
        <f>(C20+D20)/2</f>
        <v>0.126</v>
      </c>
    </row>
    <row r="21" spans="1:7" x14ac:dyDescent="0.25">
      <c r="A21" t="s">
        <v>16</v>
      </c>
      <c r="B21">
        <f>B15</f>
        <v>0.28599999999999998</v>
      </c>
      <c r="C21">
        <f t="shared" ref="C21:D21" si="5">C15</f>
        <v>0.27900000000000003</v>
      </c>
      <c r="D21">
        <f t="shared" si="5"/>
        <v>0.27600000000000002</v>
      </c>
      <c r="E21" s="4">
        <f>(B21+C21)/2</f>
        <v>0.28249999999999997</v>
      </c>
      <c r="F21" s="4">
        <f>(B21+D21)/2</f>
        <v>0.28100000000000003</v>
      </c>
      <c r="G21" s="4">
        <f>(C21+D21)/2</f>
        <v>0.27750000000000002</v>
      </c>
    </row>
    <row r="22" spans="1:7" x14ac:dyDescent="0.25">
      <c r="A22" t="s">
        <v>17</v>
      </c>
      <c r="B22" s="6">
        <f>B16</f>
        <v>98.6</v>
      </c>
      <c r="C22" s="6">
        <f t="shared" ref="C22:D22" si="6">C16</f>
        <v>145.5</v>
      </c>
      <c r="D22" s="6">
        <f t="shared" si="6"/>
        <v>200</v>
      </c>
      <c r="E22" s="6">
        <f>((B22^0.333333+C22^0.333333)/2)^3</f>
        <v>120.5329186231445</v>
      </c>
      <c r="F22" s="6">
        <f>((B22^0.333333+D22^0.333333)/2)^3</f>
        <v>143.37775441234609</v>
      </c>
      <c r="G22" s="6">
        <f>((C22^0.333333+D22^0.333333)/2)^3</f>
        <v>171.306928142234</v>
      </c>
    </row>
    <row r="23" spans="1:7" x14ac:dyDescent="0.25">
      <c r="A23" t="s">
        <v>18</v>
      </c>
      <c r="B23" s="8">
        <f>B9</f>
        <v>45.99</v>
      </c>
      <c r="C23" s="8">
        <f t="shared" ref="C23:D23" si="7">C9</f>
        <v>48.72</v>
      </c>
      <c r="D23" s="8">
        <f t="shared" si="7"/>
        <v>42.48</v>
      </c>
      <c r="E23" s="8">
        <f>E21*83.14*E19/E22</f>
        <v>47.005388858056449</v>
      </c>
      <c r="F23" s="8">
        <f t="shared" ref="F23:G23" si="8">F21*83.14*F19/F22</f>
        <v>43.259297992240043</v>
      </c>
      <c r="G23" s="8">
        <f t="shared" si="8"/>
        <v>45.252745772813448</v>
      </c>
    </row>
    <row r="25" spans="1:7" x14ac:dyDescent="0.25">
      <c r="A25" t="s">
        <v>20</v>
      </c>
      <c r="B25" s="5">
        <f>B13/B19</f>
        <v>1.6429695697796431</v>
      </c>
      <c r="C25" s="5">
        <f t="shared" ref="C25:D25" si="9">C13/C19</f>
        <v>1.0257124140189975</v>
      </c>
      <c r="D25" s="5">
        <f t="shared" si="9"/>
        <v>0.84680908599242821</v>
      </c>
      <c r="E25" s="5">
        <f t="shared" ref="E25:G25" si="10">E13/E19</f>
        <v>1.2981580349011561</v>
      </c>
      <c r="F25" s="5">
        <f t="shared" si="10"/>
        <v>1.1795259894120487</v>
      </c>
      <c r="G25" s="5">
        <f t="shared" si="10"/>
        <v>0.9319777850391685</v>
      </c>
    </row>
    <row r="26" spans="1:7" x14ac:dyDescent="0.25">
      <c r="A26" t="s">
        <v>19</v>
      </c>
      <c r="B26" s="5">
        <f>0.083 - 0.422/B25^1.6</f>
        <v>-0.10768003342568726</v>
      </c>
      <c r="C26" s="5">
        <f t="shared" ref="C26:D26" si="11">0.083 - 0.422/C25^1.6</f>
        <v>-0.32220189913330782</v>
      </c>
      <c r="D26" s="5">
        <f t="shared" si="11"/>
        <v>-0.46762463290731765</v>
      </c>
      <c r="E26" s="5">
        <f t="shared" ref="E26" si="12">0.083 - 0.422/E25^1.6</f>
        <v>-0.19496386756355782</v>
      </c>
      <c r="F26" s="5">
        <f t="shared" ref="F26" si="13">0.083 - 0.422/F25^1.6</f>
        <v>-0.24102642393449047</v>
      </c>
      <c r="G26" s="5">
        <f t="shared" ref="G26" si="14">0.083 - 0.422/G25^1.6</f>
        <v>-0.38934960248064726</v>
      </c>
    </row>
    <row r="27" spans="1:7" x14ac:dyDescent="0.25">
      <c r="A27" t="s">
        <v>21</v>
      </c>
      <c r="B27" s="5">
        <f>0.139-0.172/B25^4.2</f>
        <v>0.1176260659994928</v>
      </c>
      <c r="C27" s="5">
        <f t="shared" ref="C27:D27" si="15">0.139-0.172/C25^4.2</f>
        <v>-1.5604053957600922E-2</v>
      </c>
      <c r="D27" s="5">
        <f t="shared" si="15"/>
        <v>-0.20680343916650473</v>
      </c>
      <c r="E27" s="5">
        <f t="shared" ref="E27:G27" si="16">0.139-0.172/E25^4.2</f>
        <v>8.1515246843179179E-2</v>
      </c>
      <c r="F27" s="5">
        <f t="shared" si="16"/>
        <v>5.3028028486644035E-2</v>
      </c>
      <c r="G27" s="5">
        <f t="shared" si="16"/>
        <v>-9.2219838179214669E-2</v>
      </c>
    </row>
    <row r="28" spans="1:7" x14ac:dyDescent="0.25">
      <c r="A28" t="s">
        <v>22</v>
      </c>
      <c r="B28" s="5">
        <f>B26+B20*B27</f>
        <v>-0.10626852063369334</v>
      </c>
      <c r="C28" s="5">
        <f t="shared" ref="C28:D28" si="17">C26+C20*C27</f>
        <v>-0.3237623045290679</v>
      </c>
      <c r="D28" s="5">
        <f t="shared" si="17"/>
        <v>-0.49905875566062635</v>
      </c>
      <c r="E28" s="5">
        <f t="shared" ref="E28" si="18">E26+E20*E27</f>
        <v>-0.1903990137403398</v>
      </c>
      <c r="F28" s="5">
        <f t="shared" ref="F28" si="19">F26+F20*F27</f>
        <v>-0.23667812559858567</v>
      </c>
      <c r="G28" s="5">
        <f t="shared" ref="G28" si="20">G26+G20*G27</f>
        <v>-0.40096930209122833</v>
      </c>
    </row>
    <row r="29" spans="1:7" x14ac:dyDescent="0.25">
      <c r="A29" t="s">
        <v>23</v>
      </c>
      <c r="B29" s="3">
        <f>B28*83.14*B19/B23</f>
        <v>-36.616273362154629</v>
      </c>
      <c r="C29" s="3">
        <f t="shared" ref="C29:D29" si="21">C28*83.14*C19/C23</f>
        <v>-168.67698417398009</v>
      </c>
      <c r="D29" s="3">
        <f t="shared" si="21"/>
        <v>-361.19696988916979</v>
      </c>
      <c r="E29" s="3">
        <f t="shared" ref="E29" si="22">E28*83.14*E19/E23</f>
        <v>-81.236633023332217</v>
      </c>
      <c r="F29" s="3">
        <f t="shared" ref="F29" si="23">F28*83.14*F19/F23</f>
        <v>-120.76291162579508</v>
      </c>
      <c r="G29" s="3">
        <f t="shared" ref="G29" si="24">G28*83.14*G19/G23</f>
        <v>-247.52727719129282</v>
      </c>
    </row>
    <row r="31" spans="1:7" x14ac:dyDescent="0.25">
      <c r="A31" t="s">
        <v>24</v>
      </c>
      <c r="B31" s="3">
        <v>0</v>
      </c>
      <c r="C31" s="3">
        <v>0</v>
      </c>
      <c r="D31" s="3">
        <v>0</v>
      </c>
      <c r="E31" s="3">
        <f>2*E29-B29-C29</f>
        <v>42.819991489470283</v>
      </c>
      <c r="F31" s="3">
        <f>2*F29-B29-D29</f>
        <v>156.28741999973425</v>
      </c>
      <c r="G31" s="3">
        <f>2*G29-C29-D29</f>
        <v>34.819399680564231</v>
      </c>
    </row>
    <row r="32" spans="1:7" x14ac:dyDescent="0.25">
      <c r="A32" t="s">
        <v>31</v>
      </c>
      <c r="B32" s="5">
        <f>B14/(83.14*B13)*(B29+C6^2*E31+D6^2*F31+G6*(E31+F31-G31))</f>
        <v>2.4764987759956916E-2</v>
      </c>
      <c r="C32" s="5">
        <f>C14/(83.14*C13)*(C29+B6^2*E31+D6^2*G31+F6*(E31+G31-F31))</f>
        <v>-0.12739229677596914</v>
      </c>
      <c r="D32" s="5">
        <f>D14/(83.14*D13)*(D29+B6^2*F31+C6^2*G31+E6*(F31+G31-E31))</f>
        <v>-0.26394313834475996</v>
      </c>
    </row>
    <row r="33" spans="1:4" x14ac:dyDescent="0.25">
      <c r="A33" t="s">
        <v>32</v>
      </c>
      <c r="B33" s="5">
        <f>EXP(B32)</f>
        <v>1.0250741872334495</v>
      </c>
      <c r="C33" s="5">
        <f t="shared" ref="C33:D33" si="25">EXP(C32)</f>
        <v>0.88038823137907785</v>
      </c>
      <c r="D33" s="5">
        <f t="shared" si="25"/>
        <v>0.76801720914489957</v>
      </c>
    </row>
    <row r="34" spans="1:4" x14ac:dyDescent="0.25">
      <c r="A34" t="s">
        <v>33</v>
      </c>
      <c r="B34" s="4">
        <f>B33*B6*B14</f>
        <v>3.4852522365937282</v>
      </c>
      <c r="C34" s="4">
        <f t="shared" ref="C34:D34" si="26">C33*C6*C14</f>
        <v>6.1627176196535451</v>
      </c>
      <c r="D34" s="4">
        <f t="shared" si="26"/>
        <v>7.3729652077910357</v>
      </c>
    </row>
    <row r="35" spans="1:4" x14ac:dyDescent="0.25">
      <c r="B35" s="5"/>
    </row>
    <row r="36" spans="1:4" x14ac:dyDescent="0.25">
      <c r="B36" s="5"/>
      <c r="C36" s="5"/>
      <c r="D36" s="5"/>
    </row>
    <row r="37" spans="1:4" x14ac:dyDescent="0.25">
      <c r="B37" s="5"/>
    </row>
    <row r="38" spans="1:4" x14ac:dyDescent="0.25">
      <c r="B38" s="5"/>
    </row>
    <row r="40" spans="1:4" x14ac:dyDescent="0.25">
      <c r="A40" t="s">
        <v>30</v>
      </c>
      <c r="B40" s="4">
        <f>B36*B6*B14</f>
        <v>0</v>
      </c>
      <c r="C40" s="4">
        <f t="shared" ref="C40:D40" si="27">C36*C6*C14</f>
        <v>0</v>
      </c>
      <c r="D40" s="4">
        <f t="shared" si="27"/>
        <v>0</v>
      </c>
    </row>
    <row r="41" spans="1:4" x14ac:dyDescent="0.25">
      <c r="A41" t="s">
        <v>29</v>
      </c>
      <c r="B41" s="4">
        <f>B37*C6*C14</f>
        <v>0</v>
      </c>
    </row>
    <row r="42" spans="1:4" x14ac:dyDescent="0.25">
      <c r="A42" t="s">
        <v>28</v>
      </c>
      <c r="B42" s="4">
        <f>B38*D6*D14</f>
        <v>0</v>
      </c>
    </row>
  </sheetData>
  <mergeCells count="1">
    <mergeCell ref="B3:D3"/>
  </mergeCells>
  <pageMargins left="0.7" right="0.7" top="0.75" bottom="0.75" header="0.3" footer="0.3"/>
  <ignoredErrors>
    <ignoredError sqref="F19:F22 F3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Tulsa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Price, Geoffrey</dc:creator>
  <cp:lastModifiedBy>Price, Geoffrey</cp:lastModifiedBy>
  <dcterms:created xsi:type="dcterms:W3CDTF">2018-09-25T14:37:58Z</dcterms:created>
  <dcterms:modified xsi:type="dcterms:W3CDTF">2018-09-25T16:46:01Z</dcterms:modified>
</cp:coreProperties>
</file>