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eoffrey-price\Documents\ThermoBook\"/>
    </mc:Choice>
  </mc:AlternateContent>
  <xr:revisionPtr revIDLastSave="0" documentId="13_ncr:1_{D2D50256-6C93-4D6E-BFA7-3DB5A80045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gu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2" l="1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B38" i="2"/>
  <c r="B37" i="2"/>
  <c r="B36" i="2"/>
  <c r="E35" i="2"/>
  <c r="B35" i="2"/>
  <c r="B34" i="2"/>
  <c r="B33" i="2"/>
  <c r="B32" i="2"/>
  <c r="B31" i="2"/>
  <c r="B30" i="2"/>
  <c r="E29" i="2"/>
  <c r="F35" i="2" l="1"/>
  <c r="G35" i="2"/>
  <c r="E34" i="2"/>
  <c r="F34" i="2" s="1"/>
  <c r="F29" i="2"/>
  <c r="G29" i="2"/>
  <c r="E30" i="2"/>
  <c r="F30" i="2" s="1"/>
  <c r="E36" i="2"/>
  <c r="G36" i="2" s="1"/>
  <c r="E31" i="2"/>
  <c r="G31" i="2" s="1"/>
  <c r="E37" i="2"/>
  <c r="G37" i="2" s="1"/>
  <c r="F37" i="2"/>
  <c r="E32" i="2"/>
  <c r="G32" i="2" s="1"/>
  <c r="E38" i="2"/>
  <c r="F38" i="2" s="1"/>
  <c r="E33" i="2"/>
  <c r="G33" i="2" s="1"/>
  <c r="F33" i="2"/>
  <c r="G38" i="2"/>
  <c r="E39" i="2"/>
  <c r="G39" i="2" s="1"/>
  <c r="B21" i="2"/>
  <c r="B20" i="2"/>
  <c r="B19" i="2"/>
  <c r="B18" i="2"/>
  <c r="B17" i="2"/>
  <c r="B16" i="2"/>
  <c r="B15" i="2"/>
  <c r="B14" i="2"/>
  <c r="B8" i="2"/>
  <c r="B7" i="2"/>
  <c r="B6" i="2"/>
  <c r="B10" i="2" s="1"/>
  <c r="B13" i="2"/>
  <c r="G34" i="2" l="1"/>
  <c r="F32" i="2"/>
  <c r="F36" i="2"/>
  <c r="G30" i="2"/>
  <c r="F39" i="2"/>
  <c r="F31" i="2"/>
  <c r="D20" i="2"/>
  <c r="I20" i="2" s="1"/>
  <c r="D22" i="2"/>
  <c r="I22" i="2" s="1"/>
  <c r="C18" i="2"/>
  <c r="H18" i="2" s="1"/>
  <c r="C17" i="2"/>
  <c r="H17" i="2" s="1"/>
  <c r="C15" i="2"/>
  <c r="H15" i="2" s="1"/>
  <c r="C14" i="2"/>
  <c r="H14" i="2" s="1"/>
  <c r="C13" i="2"/>
  <c r="D21" i="2"/>
  <c r="I21" i="2" s="1"/>
  <c r="D19" i="2"/>
  <c r="I19" i="2" s="1"/>
  <c r="D18" i="2"/>
  <c r="I18" i="2" s="1"/>
  <c r="D17" i="2"/>
  <c r="I17" i="2" s="1"/>
  <c r="D15" i="2"/>
  <c r="I15" i="2" s="1"/>
  <c r="D14" i="2"/>
  <c r="I14" i="2" s="1"/>
  <c r="D13" i="2"/>
  <c r="I13" i="2" s="1"/>
  <c r="C12" i="2"/>
  <c r="H12" i="2" s="1"/>
  <c r="C22" i="2"/>
  <c r="C21" i="2"/>
  <c r="H21" i="2" s="1"/>
  <c r="C19" i="2"/>
  <c r="H19" i="2" s="1"/>
  <c r="C16" i="2"/>
  <c r="H16" i="2" s="1"/>
  <c r="C20" i="2"/>
  <c r="H20" i="2" s="1"/>
  <c r="D12" i="2"/>
  <c r="I12" i="2" s="1"/>
  <c r="D16" i="2"/>
  <c r="I16" i="2" s="1"/>
  <c r="E13" i="2" l="1"/>
  <c r="G13" i="2" s="1"/>
  <c r="H13" i="2"/>
  <c r="E22" i="2"/>
  <c r="F22" i="2" s="1"/>
  <c r="H22" i="2"/>
  <c r="E12" i="2"/>
  <c r="F12" i="2" s="1"/>
  <c r="E18" i="2"/>
  <c r="G18" i="2" s="1"/>
  <c r="E15" i="2"/>
  <c r="G15" i="2" s="1"/>
  <c r="E14" i="2"/>
  <c r="G14" i="2" s="1"/>
  <c r="E16" i="2"/>
  <c r="G16" i="2" s="1"/>
  <c r="E20" i="2"/>
  <c r="G20" i="2" s="1"/>
  <c r="E21" i="2"/>
  <c r="F21" i="2" s="1"/>
  <c r="E17" i="2"/>
  <c r="G17" i="2" s="1"/>
  <c r="E19" i="2"/>
  <c r="G19" i="2" s="1"/>
  <c r="F13" i="2"/>
  <c r="G22" i="2" l="1"/>
  <c r="F20" i="2"/>
  <c r="G12" i="2"/>
  <c r="F16" i="2"/>
  <c r="F19" i="2"/>
  <c r="F14" i="2"/>
  <c r="F15" i="2"/>
  <c r="G21" i="2"/>
  <c r="F17" i="2"/>
  <c r="F18" i="2"/>
</calcChain>
</file>

<file path=xl/sharedStrings.xml><?xml version="1.0" encoding="utf-8"?>
<sst xmlns="http://schemas.openxmlformats.org/spreadsheetml/2006/main" count="34" uniqueCount="23">
  <si>
    <t>A</t>
  </si>
  <si>
    <t>B</t>
  </si>
  <si>
    <t>x1</t>
  </si>
  <si>
    <t>x2</t>
  </si>
  <si>
    <t>gamma 1</t>
  </si>
  <si>
    <t>gamma 2</t>
  </si>
  <si>
    <t>T(K)</t>
  </si>
  <si>
    <t>T(ºC)</t>
  </si>
  <si>
    <t>Antoine Constants</t>
  </si>
  <si>
    <t>n-hexane</t>
  </si>
  <si>
    <t>MEK</t>
  </si>
  <si>
    <t>C</t>
  </si>
  <si>
    <t>P1s (kPa)</t>
  </si>
  <si>
    <t>P2s (kPa)</t>
  </si>
  <si>
    <t>P (kPa)</t>
  </si>
  <si>
    <t>y1</t>
  </si>
  <si>
    <t>y2</t>
  </si>
  <si>
    <t>A (regular)</t>
  </si>
  <si>
    <t>A/RT</t>
  </si>
  <si>
    <t>Plot for regular solution theory</t>
  </si>
  <si>
    <t>Regular Solutions - gamma's = 1</t>
  </si>
  <si>
    <t>P1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</si>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</sst>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Regular!$A$12:$A$22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Regular!$F$12:$F$22</c:f>
              <c:numCache>
                <c:formatCode>0.0000</c:formatCode>
                <c:ptCount val="11"/>
                <c:pt idx="0">
                  <c:v>0</c:v>
                </c:pt>
                <c:pt idx="1">
                  <c:v>0.17934503793076353</c:v>
                </c:pt>
                <c:pt idx="2">
                  <c:v>0.31387432468487036</c:v>
                </c:pt>
                <c:pt idx="3">
                  <c:v>0.42182677261279289</c:v>
                </c:pt>
                <c:pt idx="4">
                  <c:v>0.51358336264866533</c:v>
                </c:pt>
                <c:pt idx="5">
                  <c:v>0.59570596824663935</c:v>
                </c:pt>
                <c:pt idx="6">
                  <c:v>0.6727969732126704</c:v>
                </c:pt>
                <c:pt idx="7">
                  <c:v>0.74847367267398135</c:v>
                </c:pt>
                <c:pt idx="8">
                  <c:v>0.82596237682855134</c:v>
                </c:pt>
                <c:pt idx="9">
                  <c:v>0.90854528466613971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4E-4517-A9CF-E1B561A99C4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Regular!$A$24:$A$25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Regular!$B$24:$B$25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4E-4517-A9CF-E1B561A9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055424"/>
        <c:axId val="218412160"/>
      </c:scatterChart>
      <c:valAx>
        <c:axId val="21805542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12160"/>
        <c:crosses val="autoZero"/>
        <c:crossBetween val="midCat"/>
      </c:valAx>
      <c:valAx>
        <c:axId val="218412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5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Regular!$A$12:$A$22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Regular!$E$12:$E$22</c:f>
              <c:numCache>
                <c:formatCode>General</c:formatCode>
                <c:ptCount val="11"/>
                <c:pt idx="0">
                  <c:v>51.892847899811834</c:v>
                </c:pt>
                <c:pt idx="1">
                  <c:v>57.115945881525903</c:v>
                </c:pt>
                <c:pt idx="2">
                  <c:v>61.385479705401949</c:v>
                </c:pt>
                <c:pt idx="3">
                  <c:v>64.902166108740403</c:v>
                </c:pt>
                <c:pt idx="4">
                  <c:v>67.816858144292041</c:v>
                </c:pt>
                <c:pt idx="5">
                  <c:v>70.239131678362185</c:v>
                </c:pt>
                <c:pt idx="6">
                  <c:v>72.243150763587337</c:v>
                </c:pt>
                <c:pt idx="7">
                  <c:v>73.871218266877889</c:v>
                </c:pt>
                <c:pt idx="8">
                  <c:v>75.135240503182644</c:v>
                </c:pt>
                <c:pt idx="9">
                  <c:v>76.016175445206898</c:v>
                </c:pt>
                <c:pt idx="10">
                  <c:v>76.461379034383995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91-48B2-9FD1-0174B8FED4F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Regular!$A$29:$A$39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Regular!$E$29:$E$39</c:f>
              <c:numCache>
                <c:formatCode>General</c:formatCode>
                <c:ptCount val="11"/>
                <c:pt idx="0">
                  <c:v>51.892847899811834</c:v>
                </c:pt>
                <c:pt idx="1">
                  <c:v>54.349701013269055</c:v>
                </c:pt>
                <c:pt idx="2">
                  <c:v>56.806554126726269</c:v>
                </c:pt>
                <c:pt idx="3">
                  <c:v>59.263407240183483</c:v>
                </c:pt>
                <c:pt idx="4">
                  <c:v>61.720260353640697</c:v>
                </c:pt>
                <c:pt idx="5">
                  <c:v>64.177113467097911</c:v>
                </c:pt>
                <c:pt idx="6">
                  <c:v>66.633966580555125</c:v>
                </c:pt>
                <c:pt idx="7">
                  <c:v>69.090819694012339</c:v>
                </c:pt>
                <c:pt idx="8">
                  <c:v>71.547672807469567</c:v>
                </c:pt>
                <c:pt idx="9">
                  <c:v>74.004525920926781</c:v>
                </c:pt>
                <c:pt idx="10">
                  <c:v>76.461379034383995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91-48B2-9FD1-0174B8FED4FF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Regular!$A$29:$A$39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Regular!$H$29:$H$39</c:f>
              <c:numCache>
                <c:formatCode>General</c:formatCode>
                <c:ptCount val="11"/>
                <c:pt idx="0">
                  <c:v>0</c:v>
                </c:pt>
                <c:pt idx="1">
                  <c:v>7.6461379034384001</c:v>
                </c:pt>
                <c:pt idx="2">
                  <c:v>15.2922758068768</c:v>
                </c:pt>
                <c:pt idx="3">
                  <c:v>22.938413710315199</c:v>
                </c:pt>
                <c:pt idx="4">
                  <c:v>30.5845516137536</c:v>
                </c:pt>
                <c:pt idx="5">
                  <c:v>38.230689517191998</c:v>
                </c:pt>
                <c:pt idx="6">
                  <c:v>45.876827420630399</c:v>
                </c:pt>
                <c:pt idx="7">
                  <c:v>53.522965324068792</c:v>
                </c:pt>
                <c:pt idx="8">
                  <c:v>61.1691032275072</c:v>
                </c:pt>
                <c:pt idx="9">
                  <c:v>68.815241130945594</c:v>
                </c:pt>
                <c:pt idx="10">
                  <c:v>76.461379034383995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91-48B2-9FD1-0174B8FED4FF}"/>
            </c:ext>
          </c:extLst>
        </c:ser>
        <c:ser>
          <c:idx val="3"/>
          <c:order val="3"/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Regular!$A$29:$A$39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Regular!$I$29:$I$39</c:f>
              <c:numCache>
                <c:formatCode>General</c:formatCode>
                <c:ptCount val="11"/>
                <c:pt idx="0">
                  <c:v>51.892847899811834</c:v>
                </c:pt>
                <c:pt idx="1">
                  <c:v>46.703563109830654</c:v>
                </c:pt>
                <c:pt idx="2">
                  <c:v>41.514278319849467</c:v>
                </c:pt>
                <c:pt idx="3">
                  <c:v>36.32499352986828</c:v>
                </c:pt>
                <c:pt idx="4">
                  <c:v>31.1357087398871</c:v>
                </c:pt>
                <c:pt idx="5">
                  <c:v>25.946423949905917</c:v>
                </c:pt>
                <c:pt idx="6">
                  <c:v>20.757139159924733</c:v>
                </c:pt>
                <c:pt idx="7">
                  <c:v>15.567854369943552</c:v>
                </c:pt>
                <c:pt idx="8">
                  <c:v>10.378569579962365</c:v>
                </c:pt>
                <c:pt idx="9">
                  <c:v>5.1892847899811825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91-48B2-9FD1-0174B8FED4FF}"/>
            </c:ext>
          </c:extLst>
        </c:ser>
        <c:ser>
          <c:idx val="4"/>
          <c:order val="4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Regular!$A$12:$A$22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Regular!$H$12:$H$22</c:f>
              <c:numCache>
                <c:formatCode>General</c:formatCode>
                <c:ptCount val="11"/>
                <c:pt idx="0">
                  <c:v>0</c:v>
                </c:pt>
                <c:pt idx="1">
                  <c:v>10.2434614805737</c:v>
                </c:pt>
                <c:pt idx="2">
                  <c:v>19.267325987989853</c:v>
                </c:pt>
                <c:pt idx="3">
                  <c:v>27.377471265229349</c:v>
                </c:pt>
                <c:pt idx="4">
                  <c:v>34.829610050013031</c:v>
                </c:pt>
                <c:pt idx="5">
                  <c:v>41.841869945261941</c:v>
                </c:pt>
                <c:pt idx="6">
                  <c:v>48.604973169088176</c:v>
                </c:pt>
                <c:pt idx="7">
                  <c:v>55.290662041111389</c:v>
                </c:pt>
                <c:pt idx="8">
                  <c:v>62.058881829593574</c:v>
                </c:pt>
                <c:pt idx="9">
                  <c:v>69.064137759096724</c:v>
                </c:pt>
                <c:pt idx="10">
                  <c:v>76.461379034383995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91-48B2-9FD1-0174B8FED4FF}"/>
            </c:ext>
          </c:extLst>
        </c:ser>
        <c:ser>
          <c:idx val="5"/>
          <c:order val="5"/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Regular!$A$12:$A$22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Regular!$I$12:$I$22</c:f>
              <c:numCache>
                <c:formatCode>General</c:formatCode>
                <c:ptCount val="11"/>
                <c:pt idx="0">
                  <c:v>51.892847899811834</c:v>
                </c:pt>
                <c:pt idx="1">
                  <c:v>46.872484400952203</c:v>
                </c:pt>
                <c:pt idx="2">
                  <c:v>42.118153717412099</c:v>
                </c:pt>
                <c:pt idx="3">
                  <c:v>37.52469484351105</c:v>
                </c:pt>
                <c:pt idx="4">
                  <c:v>32.987248094279003</c:v>
                </c:pt>
                <c:pt idx="5">
                  <c:v>28.397261733100247</c:v>
                </c:pt>
                <c:pt idx="6">
                  <c:v>23.638177594499162</c:v>
                </c:pt>
                <c:pt idx="7">
                  <c:v>18.580556225766504</c:v>
                </c:pt>
                <c:pt idx="8">
                  <c:v>13.076358673589075</c:v>
                </c:pt>
                <c:pt idx="9">
                  <c:v>6.9520376861101791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91-48B2-9FD1-0174B8FE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283072"/>
        <c:axId val="817458576"/>
      </c:scatterChart>
      <c:valAx>
        <c:axId val="8142830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58576"/>
        <c:crosses val="autoZero"/>
        <c:crossBetween val="midCat"/>
      </c:valAx>
      <c:valAx>
        <c:axId val="81745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28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23</xdr:row>
      <xdr:rowOff>128587</xdr:rowOff>
    </xdr:from>
    <xdr:to>
      <xdr:col>19</xdr:col>
      <xdr:colOff>542925</xdr:colOff>
      <xdr:row>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1</xdr:row>
      <xdr:rowOff>14286</xdr:rowOff>
    </xdr:from>
    <xdr:to>
      <xdr:col>19</xdr:col>
      <xdr:colOff>581025</xdr:colOff>
      <xdr:row>22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5EFC04-CE18-4775-AA57-9C6D11C6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133350</xdr:colOff>
      <xdr:row>34</xdr:row>
      <xdr:rowOff>104775</xdr:rowOff>
    </xdr:from>
    <xdr:ext cx="443648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DC82BC-C589-44CA-BED4-59781BF956FF}"/>
            </a:ext>
          </a:extLst>
        </xdr:cNvPr>
        <xdr:cNvSpPr txBox="1"/>
      </xdr:nvSpPr>
      <xdr:spPr>
        <a:xfrm rot="19110162">
          <a:off x="9610725" y="6581775"/>
          <a:ext cx="4436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y = x</a:t>
          </a:r>
        </a:p>
      </xdr:txBody>
    </xdr:sp>
    <xdr:clientData/>
  </xdr:oneCellAnchor>
  <xdr:oneCellAnchor>
    <xdr:from>
      <xdr:col>11</xdr:col>
      <xdr:colOff>342900</xdr:colOff>
      <xdr:row>2</xdr:row>
      <xdr:rowOff>133350</xdr:rowOff>
    </xdr:from>
    <xdr:ext cx="3505383" cy="43678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15AF85-BB87-491D-80F6-80AEDE61A0A5}"/>
            </a:ext>
          </a:extLst>
        </xdr:cNvPr>
        <xdr:cNvSpPr txBox="1"/>
      </xdr:nvSpPr>
      <xdr:spPr>
        <a:xfrm>
          <a:off x="7381875" y="514350"/>
          <a:ext cx="350538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dotted - Raoult's Law</a:t>
          </a:r>
        </a:p>
        <a:p>
          <a:r>
            <a:rPr lang="en-US" sz="1100"/>
            <a:t>solid - modified Raoult's Law</a:t>
          </a:r>
          <a:r>
            <a:rPr lang="en-US" sz="1100" baseline="0"/>
            <a:t> using regular solution theory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I6" sqref="I6"/>
    </sheetView>
  </sheetViews>
  <sheetFormatPr defaultRowHeight="15" x14ac:dyDescent="0.25"/>
  <cols>
    <col min="1" max="1" width="14.140625" customWidth="1"/>
  </cols>
  <sheetData>
    <row r="1" spans="1:9" x14ac:dyDescent="0.25">
      <c r="A1" t="s">
        <v>19</v>
      </c>
    </row>
    <row r="3" spans="1:9" x14ac:dyDescent="0.25">
      <c r="A3" t="s">
        <v>0</v>
      </c>
      <c r="B3">
        <v>1.1347</v>
      </c>
      <c r="D3" t="s">
        <v>8</v>
      </c>
    </row>
    <row r="4" spans="1:9" x14ac:dyDescent="0.25">
      <c r="A4" t="s">
        <v>1</v>
      </c>
      <c r="B4">
        <v>1.2677</v>
      </c>
      <c r="E4" t="s">
        <v>0</v>
      </c>
      <c r="F4" t="s">
        <v>1</v>
      </c>
      <c r="G4" t="s">
        <v>11</v>
      </c>
    </row>
    <row r="5" spans="1:9" x14ac:dyDescent="0.25">
      <c r="A5" t="s">
        <v>7</v>
      </c>
      <c r="B5">
        <v>60</v>
      </c>
      <c r="D5" t="s">
        <v>9</v>
      </c>
      <c r="E5">
        <v>13.8193</v>
      </c>
      <c r="F5">
        <v>2696.04</v>
      </c>
      <c r="G5">
        <v>224.31700000000001</v>
      </c>
    </row>
    <row r="6" spans="1:9" x14ac:dyDescent="0.25">
      <c r="A6" t="s">
        <v>6</v>
      </c>
      <c r="B6">
        <f>273.15+B5</f>
        <v>333.15</v>
      </c>
      <c r="D6" t="s">
        <v>10</v>
      </c>
      <c r="E6">
        <v>14.1334</v>
      </c>
      <c r="F6">
        <v>2838.24</v>
      </c>
      <c r="G6">
        <v>218.69</v>
      </c>
    </row>
    <row r="7" spans="1:9" x14ac:dyDescent="0.25">
      <c r="A7" t="s">
        <v>12</v>
      </c>
      <c r="B7">
        <f>EXP(E5-F5/(B5+G5))</f>
        <v>76.461379034383995</v>
      </c>
    </row>
    <row r="8" spans="1:9" x14ac:dyDescent="0.25">
      <c r="A8" t="s">
        <v>13</v>
      </c>
      <c r="B8">
        <f>EXP(E6-F6/(B5+G6))</f>
        <v>51.892847899811834</v>
      </c>
    </row>
    <row r="9" spans="1:9" x14ac:dyDescent="0.25">
      <c r="A9" t="s">
        <v>17</v>
      </c>
      <c r="B9">
        <v>1000</v>
      </c>
    </row>
    <row r="10" spans="1:9" x14ac:dyDescent="0.25">
      <c r="A10" t="s">
        <v>18</v>
      </c>
      <c r="B10">
        <f>B9/B6/8.314</f>
        <v>0.36103571181133026</v>
      </c>
    </row>
    <row r="11" spans="1:9" x14ac:dyDescent="0.25">
      <c r="A11" t="s">
        <v>2</v>
      </c>
      <c r="B11" t="s">
        <v>3</v>
      </c>
      <c r="C11" t="s">
        <v>4</v>
      </c>
      <c r="D11" t="s">
        <v>5</v>
      </c>
      <c r="E11" t="s">
        <v>14</v>
      </c>
      <c r="F11" t="s">
        <v>15</v>
      </c>
      <c r="G11" t="s">
        <v>16</v>
      </c>
      <c r="H11" t="s">
        <v>21</v>
      </c>
      <c r="I11" t="s">
        <v>22</v>
      </c>
    </row>
    <row r="12" spans="1:9" x14ac:dyDescent="0.25">
      <c r="A12">
        <v>0</v>
      </c>
      <c r="B12">
        <v>1</v>
      </c>
      <c r="C12" s="2">
        <f>EXP($B$10*B12^2)</f>
        <v>1.434814699795486</v>
      </c>
      <c r="D12" s="2">
        <f>EXP($B$10*A12^2)</f>
        <v>1</v>
      </c>
      <c r="E12">
        <f>A12*C12*$B$7+B12*D12*$B$8</f>
        <v>51.892847899811834</v>
      </c>
      <c r="F12" s="1">
        <f>C12*A12*$B$8/E12</f>
        <v>0</v>
      </c>
      <c r="G12" s="1">
        <f>D12*B12*$B$8/E12</f>
        <v>1</v>
      </c>
      <c r="H12">
        <f>C12*A12*$B$7</f>
        <v>0</v>
      </c>
      <c r="I12">
        <f>D12*B12*$B$8</f>
        <v>51.892847899811834</v>
      </c>
    </row>
    <row r="13" spans="1:9" x14ac:dyDescent="0.25">
      <c r="A13">
        <v>0.1</v>
      </c>
      <c r="B13">
        <f>1-A13</f>
        <v>0.9</v>
      </c>
      <c r="C13" s="2">
        <f>EXP($B$10*B13^2)</f>
        <v>1.3396909145422695</v>
      </c>
      <c r="D13" s="2">
        <f t="shared" ref="D13:D22" si="0">EXP($B$10*A13^2)</f>
        <v>1.0036168823077654</v>
      </c>
      <c r="E13">
        <f>A13*C13*$B$7+B13*D13*$B$8</f>
        <v>57.115945881525903</v>
      </c>
      <c r="F13" s="1">
        <f>C13*A13*$B$7/E13</f>
        <v>0.17934503793076353</v>
      </c>
      <c r="G13" s="1">
        <f>D13*B13*$B$8/E13</f>
        <v>0.82065496206923649</v>
      </c>
      <c r="H13">
        <f t="shared" ref="H13:H22" si="1">C13*A13*$B$7</f>
        <v>10.2434614805737</v>
      </c>
      <c r="I13">
        <f t="shared" ref="I13:I22" si="2">D13*B13*$B$8</f>
        <v>46.872484400952203</v>
      </c>
    </row>
    <row r="14" spans="1:9" x14ac:dyDescent="0.25">
      <c r="A14">
        <v>0.2</v>
      </c>
      <c r="B14">
        <f t="shared" ref="B14:B21" si="3">1-A14</f>
        <v>0.8</v>
      </c>
      <c r="C14" s="2">
        <f t="shared" ref="C14:C22" si="4">EXP($B$10*B14^2)</f>
        <v>1.2599384310950965</v>
      </c>
      <c r="D14" s="2">
        <f t="shared" si="0"/>
        <v>1.0145462096898332</v>
      </c>
      <c r="E14">
        <f t="shared" ref="E14:E22" si="5">A14*C14*$B$7+B14*D14*$B$8</f>
        <v>61.385479705401949</v>
      </c>
      <c r="F14" s="1">
        <f t="shared" ref="F14:F22" si="6">C14*A14*$B$7/E14</f>
        <v>0.31387432468487036</v>
      </c>
      <c r="G14" s="1">
        <f t="shared" ref="G14:G21" si="7">D14*B14*$B$8/E14</f>
        <v>0.68612567531512969</v>
      </c>
      <c r="H14">
        <f t="shared" si="1"/>
        <v>19.267325987989853</v>
      </c>
      <c r="I14">
        <f t="shared" si="2"/>
        <v>42.118153717412099</v>
      </c>
    </row>
    <row r="15" spans="1:9" x14ac:dyDescent="0.25">
      <c r="A15">
        <v>0.3</v>
      </c>
      <c r="B15">
        <f t="shared" si="3"/>
        <v>0.7</v>
      </c>
      <c r="C15" s="2">
        <f t="shared" si="4"/>
        <v>1.193520685910288</v>
      </c>
      <c r="D15" s="2">
        <f t="shared" si="0"/>
        <v>1.0330268830648603</v>
      </c>
      <c r="E15">
        <f t="shared" si="5"/>
        <v>64.902166108740403</v>
      </c>
      <c r="F15" s="1">
        <f t="shared" si="6"/>
        <v>0.42182677261279289</v>
      </c>
      <c r="G15" s="1">
        <f t="shared" si="7"/>
        <v>0.57817322738720711</v>
      </c>
      <c r="H15">
        <f t="shared" si="1"/>
        <v>27.377471265229349</v>
      </c>
      <c r="I15">
        <f t="shared" si="2"/>
        <v>37.52469484351105</v>
      </c>
    </row>
    <row r="16" spans="1:9" x14ac:dyDescent="0.25">
      <c r="A16">
        <v>0.4</v>
      </c>
      <c r="B16">
        <f t="shared" si="3"/>
        <v>0.6</v>
      </c>
      <c r="C16" s="2">
        <f t="shared" si="4"/>
        <v>1.1387974716735905</v>
      </c>
      <c r="D16" s="2">
        <f t="shared" si="0"/>
        <v>1.0594667482876325</v>
      </c>
      <c r="E16">
        <f t="shared" si="5"/>
        <v>67.816858144292041</v>
      </c>
      <c r="F16" s="1">
        <f t="shared" si="6"/>
        <v>0.51358336264866533</v>
      </c>
      <c r="G16" s="1">
        <f t="shared" si="7"/>
        <v>0.48641663735133461</v>
      </c>
      <c r="H16">
        <f t="shared" si="1"/>
        <v>34.829610050013031</v>
      </c>
      <c r="I16">
        <f t="shared" si="2"/>
        <v>32.987248094279003</v>
      </c>
    </row>
    <row r="17" spans="1:9" x14ac:dyDescent="0.25">
      <c r="A17">
        <v>0.5</v>
      </c>
      <c r="B17">
        <f t="shared" si="3"/>
        <v>0.5</v>
      </c>
      <c r="C17" s="2">
        <f t="shared" si="4"/>
        <v>1.094457632694436</v>
      </c>
      <c r="D17" s="2">
        <f t="shared" si="0"/>
        <v>1.094457632694436</v>
      </c>
      <c r="E17">
        <f t="shared" si="5"/>
        <v>70.239131678362185</v>
      </c>
      <c r="F17" s="1">
        <f t="shared" si="6"/>
        <v>0.59570596824663935</v>
      </c>
      <c r="G17" s="1">
        <f t="shared" si="7"/>
        <v>0.40429403175336076</v>
      </c>
      <c r="H17">
        <f t="shared" si="1"/>
        <v>41.841869945261941</v>
      </c>
      <c r="I17">
        <f t="shared" si="2"/>
        <v>28.397261733100247</v>
      </c>
    </row>
    <row r="18" spans="1:9" x14ac:dyDescent="0.25">
      <c r="A18">
        <v>0.6</v>
      </c>
      <c r="B18">
        <f t="shared" si="3"/>
        <v>0.4</v>
      </c>
      <c r="C18" s="2">
        <f t="shared" si="4"/>
        <v>1.0594667482876325</v>
      </c>
      <c r="D18" s="2">
        <f t="shared" si="0"/>
        <v>1.1387974716735905</v>
      </c>
      <c r="E18">
        <f t="shared" si="5"/>
        <v>72.243150763587337</v>
      </c>
      <c r="F18" s="1">
        <f t="shared" si="6"/>
        <v>0.6727969732126704</v>
      </c>
      <c r="G18" s="1">
        <f t="shared" si="7"/>
        <v>0.32720302678732965</v>
      </c>
      <c r="H18">
        <f t="shared" si="1"/>
        <v>48.604973169088176</v>
      </c>
      <c r="I18">
        <f t="shared" si="2"/>
        <v>23.638177594499162</v>
      </c>
    </row>
    <row r="19" spans="1:9" x14ac:dyDescent="0.25">
      <c r="A19">
        <v>0.7</v>
      </c>
      <c r="B19">
        <f t="shared" si="3"/>
        <v>0.30000000000000004</v>
      </c>
      <c r="C19" s="2">
        <f t="shared" si="4"/>
        <v>1.0330268830648603</v>
      </c>
      <c r="D19" s="2">
        <f t="shared" si="0"/>
        <v>1.193520685910288</v>
      </c>
      <c r="E19">
        <f t="shared" si="5"/>
        <v>73.871218266877889</v>
      </c>
      <c r="F19" s="1">
        <f t="shared" si="6"/>
        <v>0.74847367267398135</v>
      </c>
      <c r="G19" s="1">
        <f t="shared" si="7"/>
        <v>0.25152632732601876</v>
      </c>
      <c r="H19">
        <f t="shared" si="1"/>
        <v>55.290662041111389</v>
      </c>
      <c r="I19">
        <f t="shared" si="2"/>
        <v>18.580556225766504</v>
      </c>
    </row>
    <row r="20" spans="1:9" x14ac:dyDescent="0.25">
      <c r="A20">
        <v>0.8</v>
      </c>
      <c r="B20">
        <f t="shared" si="3"/>
        <v>0.19999999999999996</v>
      </c>
      <c r="C20" s="2">
        <f t="shared" si="4"/>
        <v>1.0145462096898332</v>
      </c>
      <c r="D20" s="2">
        <f t="shared" si="0"/>
        <v>1.2599384310950965</v>
      </c>
      <c r="E20">
        <f t="shared" si="5"/>
        <v>75.135240503182644</v>
      </c>
      <c r="F20" s="1">
        <f t="shared" si="6"/>
        <v>0.82596237682855134</v>
      </c>
      <c r="G20" s="1">
        <f t="shared" si="7"/>
        <v>0.17403762317144877</v>
      </c>
      <c r="H20">
        <f t="shared" si="1"/>
        <v>62.058881829593574</v>
      </c>
      <c r="I20">
        <f t="shared" si="2"/>
        <v>13.076358673589075</v>
      </c>
    </row>
    <row r="21" spans="1:9" x14ac:dyDescent="0.25">
      <c r="A21">
        <v>0.9</v>
      </c>
      <c r="B21">
        <f t="shared" si="3"/>
        <v>9.9999999999999978E-2</v>
      </c>
      <c r="C21" s="2">
        <f t="shared" si="4"/>
        <v>1.0036168823077654</v>
      </c>
      <c r="D21" s="2">
        <f t="shared" si="0"/>
        <v>1.3396909145422695</v>
      </c>
      <c r="E21">
        <f t="shared" si="5"/>
        <v>76.016175445206898</v>
      </c>
      <c r="F21" s="1">
        <f t="shared" si="6"/>
        <v>0.90854528466613971</v>
      </c>
      <c r="G21" s="1">
        <f t="shared" si="7"/>
        <v>9.145471533386032E-2</v>
      </c>
      <c r="H21">
        <f t="shared" si="1"/>
        <v>69.064137759096724</v>
      </c>
      <c r="I21">
        <f t="shared" si="2"/>
        <v>6.9520376861101791</v>
      </c>
    </row>
    <row r="22" spans="1:9" x14ac:dyDescent="0.25">
      <c r="A22">
        <v>1</v>
      </c>
      <c r="B22">
        <v>0</v>
      </c>
      <c r="C22" s="2">
        <f t="shared" si="4"/>
        <v>1</v>
      </c>
      <c r="D22" s="2">
        <f t="shared" si="0"/>
        <v>1.434814699795486</v>
      </c>
      <c r="E22">
        <f t="shared" si="5"/>
        <v>76.461379034383995</v>
      </c>
      <c r="F22" s="1">
        <f t="shared" si="6"/>
        <v>1</v>
      </c>
      <c r="G22" s="1">
        <f>D22*B22*$B$8/E22</f>
        <v>0</v>
      </c>
      <c r="H22">
        <f t="shared" si="1"/>
        <v>76.461379034383995</v>
      </c>
      <c r="I22">
        <f t="shared" si="2"/>
        <v>0</v>
      </c>
    </row>
    <row r="24" spans="1:9" x14ac:dyDescent="0.25">
      <c r="A24">
        <v>0</v>
      </c>
      <c r="B24">
        <v>0</v>
      </c>
    </row>
    <row r="25" spans="1:9" x14ac:dyDescent="0.25">
      <c r="A25">
        <v>1</v>
      </c>
      <c r="B25">
        <v>1</v>
      </c>
    </row>
    <row r="27" spans="1:9" x14ac:dyDescent="0.25">
      <c r="A27" t="s">
        <v>20</v>
      </c>
    </row>
    <row r="28" spans="1:9" x14ac:dyDescent="0.25">
      <c r="A28" t="s">
        <v>2</v>
      </c>
      <c r="B28" t="s">
        <v>3</v>
      </c>
      <c r="C28" t="s">
        <v>4</v>
      </c>
      <c r="D28" t="s">
        <v>5</v>
      </c>
      <c r="E28" t="s">
        <v>14</v>
      </c>
      <c r="F28" t="s">
        <v>15</v>
      </c>
      <c r="G28" t="s">
        <v>16</v>
      </c>
      <c r="H28" t="s">
        <v>21</v>
      </c>
      <c r="I28" t="s">
        <v>22</v>
      </c>
    </row>
    <row r="29" spans="1:9" x14ac:dyDescent="0.25">
      <c r="A29">
        <v>0</v>
      </c>
      <c r="B29">
        <v>1</v>
      </c>
      <c r="C29" s="2">
        <v>1</v>
      </c>
      <c r="D29" s="2">
        <v>1</v>
      </c>
      <c r="E29">
        <f>A29*C29*$B$7+B29*D29*$B$8</f>
        <v>51.892847899811834</v>
      </c>
      <c r="F29" s="1">
        <f>C29*A29*$B$8/E29</f>
        <v>0</v>
      </c>
      <c r="G29" s="1">
        <f>D29*B29*$B$8/E29</f>
        <v>1</v>
      </c>
      <c r="H29">
        <f>A29*$B$7</f>
        <v>0</v>
      </c>
      <c r="I29">
        <f>B29*$B$8</f>
        <v>51.892847899811834</v>
      </c>
    </row>
    <row r="30" spans="1:9" x14ac:dyDescent="0.25">
      <c r="A30">
        <v>0.1</v>
      </c>
      <c r="B30">
        <f>1-A30</f>
        <v>0.9</v>
      </c>
      <c r="C30" s="2">
        <v>1</v>
      </c>
      <c r="D30" s="2">
        <v>1</v>
      </c>
      <c r="E30">
        <f>A30*C30*$B$7+B30*D30*$B$8</f>
        <v>54.349701013269055</v>
      </c>
      <c r="F30" s="1">
        <f>C30*A30*$B$7/E30</f>
        <v>0.14068408401311455</v>
      </c>
      <c r="G30" s="1">
        <f>D30*B30*$B$8/E30</f>
        <v>0.85931591598688539</v>
      </c>
      <c r="H30">
        <f>A30*$B$7</f>
        <v>7.6461379034384001</v>
      </c>
      <c r="I30">
        <f>B30*$B$8</f>
        <v>46.703563109830654</v>
      </c>
    </row>
    <row r="31" spans="1:9" x14ac:dyDescent="0.25">
      <c r="A31">
        <v>0.2</v>
      </c>
      <c r="B31">
        <f t="shared" ref="B31:B38" si="8">1-A31</f>
        <v>0.8</v>
      </c>
      <c r="C31" s="2">
        <v>1</v>
      </c>
      <c r="D31" s="2">
        <v>1</v>
      </c>
      <c r="E31">
        <f t="shared" ref="E31:E39" si="9">A31*C31*$B$7+B31*D31*$B$8</f>
        <v>56.806554126726269</v>
      </c>
      <c r="F31" s="1">
        <f t="shared" ref="F31:F39" si="10">C31*A31*$B$7/E31</f>
        <v>0.26919914509797932</v>
      </c>
      <c r="G31" s="1">
        <f t="shared" ref="G31:G38" si="11">D31*B31*$B$8/E31</f>
        <v>0.73080085490202062</v>
      </c>
      <c r="H31">
        <f>A31*$B$7</f>
        <v>15.2922758068768</v>
      </c>
      <c r="I31">
        <f>B31*$B$8</f>
        <v>41.514278319849467</v>
      </c>
    </row>
    <row r="32" spans="1:9" x14ac:dyDescent="0.25">
      <c r="A32">
        <v>0.3</v>
      </c>
      <c r="B32">
        <f t="shared" si="8"/>
        <v>0.7</v>
      </c>
      <c r="C32" s="2">
        <v>1</v>
      </c>
      <c r="D32" s="2">
        <v>1</v>
      </c>
      <c r="E32">
        <f t="shared" si="9"/>
        <v>59.263407240183483</v>
      </c>
      <c r="F32" s="1">
        <f t="shared" si="10"/>
        <v>0.38705863834912674</v>
      </c>
      <c r="G32" s="1">
        <f t="shared" si="11"/>
        <v>0.61294136165087321</v>
      </c>
      <c r="H32">
        <f>A32*$B$7</f>
        <v>22.938413710315199</v>
      </c>
      <c r="I32">
        <f>B32*$B$8</f>
        <v>36.32499352986828</v>
      </c>
    </row>
    <row r="33" spans="1:9" x14ac:dyDescent="0.25">
      <c r="A33">
        <v>0.4</v>
      </c>
      <c r="B33">
        <f t="shared" si="8"/>
        <v>0.6</v>
      </c>
      <c r="C33" s="2">
        <v>1</v>
      </c>
      <c r="D33" s="2">
        <v>1</v>
      </c>
      <c r="E33">
        <f t="shared" si="9"/>
        <v>61.720260353640697</v>
      </c>
      <c r="F33" s="1">
        <f t="shared" si="10"/>
        <v>0.49553503887560169</v>
      </c>
      <c r="G33" s="1">
        <f t="shared" si="11"/>
        <v>0.50446496112439843</v>
      </c>
      <c r="H33">
        <f>A33*$B$7</f>
        <v>30.5845516137536</v>
      </c>
      <c r="I33">
        <f>B33*$B$8</f>
        <v>31.1357087398871</v>
      </c>
    </row>
    <row r="34" spans="1:9" x14ac:dyDescent="0.25">
      <c r="A34">
        <v>0.5</v>
      </c>
      <c r="B34">
        <f t="shared" si="8"/>
        <v>0.5</v>
      </c>
      <c r="C34" s="2">
        <v>1</v>
      </c>
      <c r="D34" s="2">
        <v>1</v>
      </c>
      <c r="E34">
        <f t="shared" si="9"/>
        <v>64.177113467097911</v>
      </c>
      <c r="F34" s="1">
        <f t="shared" si="10"/>
        <v>0.59570596824663935</v>
      </c>
      <c r="G34" s="1">
        <f t="shared" si="11"/>
        <v>0.40429403175336071</v>
      </c>
      <c r="H34">
        <f>A34*$B$7</f>
        <v>38.230689517191998</v>
      </c>
      <c r="I34">
        <f>B34*$B$8</f>
        <v>25.946423949905917</v>
      </c>
    </row>
    <row r="35" spans="1:9" x14ac:dyDescent="0.25">
      <c r="A35">
        <v>0.6</v>
      </c>
      <c r="B35">
        <f t="shared" si="8"/>
        <v>0.4</v>
      </c>
      <c r="C35" s="2">
        <v>1</v>
      </c>
      <c r="D35" s="2">
        <v>1</v>
      </c>
      <c r="E35">
        <f t="shared" si="9"/>
        <v>66.633966580555125</v>
      </c>
      <c r="F35" s="1">
        <f t="shared" si="10"/>
        <v>0.68849011660095294</v>
      </c>
      <c r="G35" s="1">
        <f t="shared" si="11"/>
        <v>0.31150988339904717</v>
      </c>
      <c r="H35">
        <f>A35*$B$7</f>
        <v>45.876827420630399</v>
      </c>
      <c r="I35">
        <f>B35*$B$8</f>
        <v>20.757139159924733</v>
      </c>
    </row>
    <row r="36" spans="1:9" x14ac:dyDescent="0.25">
      <c r="A36">
        <v>0.7</v>
      </c>
      <c r="B36">
        <f t="shared" si="8"/>
        <v>0.30000000000000004</v>
      </c>
      <c r="C36" s="2">
        <v>1</v>
      </c>
      <c r="D36" s="2">
        <v>1</v>
      </c>
      <c r="E36">
        <f t="shared" si="9"/>
        <v>69.090819694012339</v>
      </c>
      <c r="F36" s="1">
        <f t="shared" si="10"/>
        <v>0.77467550046605227</v>
      </c>
      <c r="G36" s="1">
        <f t="shared" si="11"/>
        <v>0.22532449953394776</v>
      </c>
      <c r="H36">
        <f>A36*$B$7</f>
        <v>53.522965324068792</v>
      </c>
      <c r="I36">
        <f>B36*$B$8</f>
        <v>15.567854369943552</v>
      </c>
    </row>
    <row r="37" spans="1:9" x14ac:dyDescent="0.25">
      <c r="A37">
        <v>0.8</v>
      </c>
      <c r="B37">
        <f t="shared" si="8"/>
        <v>0.19999999999999996</v>
      </c>
      <c r="C37" s="2">
        <v>1</v>
      </c>
      <c r="D37" s="2">
        <v>1</v>
      </c>
      <c r="E37">
        <f t="shared" si="9"/>
        <v>71.547672807469567</v>
      </c>
      <c r="F37" s="1">
        <f t="shared" si="10"/>
        <v>0.85494189855915415</v>
      </c>
      <c r="G37" s="1">
        <f t="shared" si="11"/>
        <v>0.1450581014408458</v>
      </c>
      <c r="H37">
        <f>A37*$B$7</f>
        <v>61.1691032275072</v>
      </c>
      <c r="I37">
        <f>B37*$B$8</f>
        <v>10.378569579962365</v>
      </c>
    </row>
    <row r="38" spans="1:9" x14ac:dyDescent="0.25">
      <c r="A38">
        <v>0.9</v>
      </c>
      <c r="B38">
        <f t="shared" si="8"/>
        <v>9.9999999999999978E-2</v>
      </c>
      <c r="C38" s="2">
        <v>1</v>
      </c>
      <c r="D38" s="2">
        <v>1</v>
      </c>
      <c r="E38">
        <f t="shared" si="9"/>
        <v>74.004525920926781</v>
      </c>
      <c r="F38" s="1">
        <f t="shared" si="10"/>
        <v>0.92987881855326127</v>
      </c>
      <c r="G38" s="1">
        <f t="shared" si="11"/>
        <v>7.0121181446738678E-2</v>
      </c>
      <c r="H38">
        <f>A38*$B$7</f>
        <v>68.815241130945594</v>
      </c>
      <c r="I38">
        <f>B38*$B$8</f>
        <v>5.1892847899811825</v>
      </c>
    </row>
    <row r="39" spans="1:9" x14ac:dyDescent="0.25">
      <c r="A39">
        <v>1</v>
      </c>
      <c r="B39">
        <v>0</v>
      </c>
      <c r="C39" s="2">
        <v>1</v>
      </c>
      <c r="D39" s="2">
        <v>1</v>
      </c>
      <c r="E39">
        <f t="shared" si="9"/>
        <v>76.461379034383995</v>
      </c>
      <c r="F39" s="1">
        <f t="shared" si="10"/>
        <v>1</v>
      </c>
      <c r="G39" s="1">
        <f>D39*B39*$B$8/E39</f>
        <v>0</v>
      </c>
      <c r="H39">
        <f>A39*$B$7</f>
        <v>76.461379034383995</v>
      </c>
      <c r="I39">
        <f>B39*$B$8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Geoffrey</dc:creator>
  <cp:lastModifiedBy>Price, Geoffrey</cp:lastModifiedBy>
  <cp:lastPrinted>2017-12-08T15:49:12Z</cp:lastPrinted>
  <dcterms:created xsi:type="dcterms:W3CDTF">2017-12-06T19:11:05Z</dcterms:created>
  <dcterms:modified xsi:type="dcterms:W3CDTF">2020-10-02T15:36:15Z</dcterms:modified>
</cp:coreProperties>
</file>