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ffrey\Documents\ThermoBook\DataForAppendix\"/>
    </mc:Choice>
  </mc:AlternateContent>
  <xr:revisionPtr revIDLastSave="0" documentId="13_ncr:1_{FF564A9B-9544-4A90-AA36-410D14EF4C4E}" xr6:coauthVersionLast="45" xr6:coauthVersionMax="45" xr10:uidLastSave="{00000000-0000-0000-0000-000000000000}"/>
  <bookViews>
    <workbookView xWindow="-120" yWindow="-120" windowWidth="21840" windowHeight="12810" xr2:uid="{00000000-000D-0000-FFFF-FFFF00000000}"/>
  </bookViews>
  <sheets>
    <sheet name="Heat Capacity Cal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9" i="1" l="1"/>
  <c r="M69" i="1"/>
  <c r="L69" i="1"/>
  <c r="O109" i="1" l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6" i="1"/>
  <c r="O85" i="1"/>
  <c r="O84" i="1"/>
  <c r="O83" i="1"/>
  <c r="O82" i="1"/>
  <c r="O81" i="1"/>
  <c r="O80" i="1"/>
  <c r="O79" i="1"/>
  <c r="O78" i="1"/>
  <c r="O77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6" i="1"/>
  <c r="O55" i="1"/>
  <c r="O54" i="1"/>
  <c r="O53" i="1"/>
  <c r="O52" i="1"/>
  <c r="O51" i="1"/>
  <c r="O50" i="1"/>
  <c r="O49" i="1"/>
  <c r="O48" i="1"/>
  <c r="O47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L6" i="1"/>
  <c r="L5" i="1"/>
  <c r="L4" i="1"/>
  <c r="L3" i="1"/>
  <c r="L2" i="1"/>
  <c r="N109" i="1"/>
  <c r="M109" i="1"/>
  <c r="L109" i="1"/>
  <c r="N108" i="1"/>
  <c r="M108" i="1"/>
  <c r="L108" i="1"/>
  <c r="N107" i="1"/>
  <c r="M107" i="1"/>
  <c r="L107" i="1"/>
  <c r="N106" i="1"/>
  <c r="M106" i="1"/>
  <c r="L106" i="1"/>
  <c r="N105" i="1"/>
  <c r="M105" i="1"/>
  <c r="L105" i="1"/>
  <c r="N104" i="1"/>
  <c r="M104" i="1"/>
  <c r="L104" i="1"/>
  <c r="N103" i="1"/>
  <c r="M103" i="1"/>
  <c r="L103" i="1"/>
  <c r="N102" i="1"/>
  <c r="M102" i="1"/>
  <c r="L102" i="1"/>
  <c r="N101" i="1"/>
  <c r="M101" i="1"/>
  <c r="L101" i="1"/>
  <c r="N100" i="1"/>
  <c r="M100" i="1"/>
  <c r="L100" i="1"/>
  <c r="N99" i="1"/>
  <c r="M99" i="1"/>
  <c r="L99" i="1"/>
  <c r="N98" i="1"/>
  <c r="M98" i="1"/>
  <c r="L98" i="1"/>
  <c r="N97" i="1"/>
  <c r="M97" i="1"/>
  <c r="L97" i="1"/>
  <c r="N96" i="1"/>
  <c r="M96" i="1"/>
  <c r="L96" i="1"/>
  <c r="N95" i="1"/>
  <c r="M95" i="1"/>
  <c r="L95" i="1"/>
  <c r="N94" i="1"/>
  <c r="M94" i="1"/>
  <c r="L94" i="1"/>
  <c r="N93" i="1"/>
  <c r="M93" i="1"/>
  <c r="L93" i="1"/>
  <c r="N92" i="1"/>
  <c r="M92" i="1"/>
  <c r="L92" i="1"/>
  <c r="N91" i="1"/>
  <c r="M91" i="1"/>
  <c r="L91" i="1"/>
  <c r="N90" i="1"/>
  <c r="M90" i="1"/>
  <c r="L90" i="1"/>
  <c r="N86" i="1"/>
  <c r="M86" i="1"/>
  <c r="L86" i="1"/>
  <c r="N85" i="1"/>
  <c r="M85" i="1"/>
  <c r="L85" i="1"/>
  <c r="N84" i="1"/>
  <c r="M84" i="1"/>
  <c r="L84" i="1"/>
  <c r="N83" i="1"/>
  <c r="M83" i="1"/>
  <c r="L83" i="1"/>
  <c r="N36" i="1"/>
  <c r="M36" i="1"/>
  <c r="L36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6" i="1"/>
  <c r="E85" i="1"/>
  <c r="E84" i="1"/>
  <c r="E83" i="1"/>
  <c r="E82" i="1"/>
  <c r="E81" i="1"/>
  <c r="E80" i="1"/>
  <c r="E79" i="1"/>
  <c r="E78" i="1"/>
  <c r="E77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6" i="1"/>
  <c r="E55" i="1"/>
  <c r="E54" i="1"/>
  <c r="E53" i="1"/>
  <c r="E52" i="1"/>
  <c r="E51" i="1"/>
  <c r="E50" i="1"/>
  <c r="E49" i="1"/>
  <c r="E48" i="1"/>
  <c r="E47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O4" i="1" l="1"/>
  <c r="O10" i="1"/>
  <c r="O3" i="1" s="1"/>
  <c r="N82" i="1"/>
  <c r="N81" i="1"/>
  <c r="N80" i="1"/>
  <c r="N79" i="1"/>
  <c r="N78" i="1"/>
  <c r="N77" i="1"/>
  <c r="N73" i="1"/>
  <c r="N72" i="1"/>
  <c r="N71" i="1"/>
  <c r="N70" i="1"/>
  <c r="N68" i="1"/>
  <c r="N67" i="1"/>
  <c r="N66" i="1"/>
  <c r="N65" i="1"/>
  <c r="N64" i="1"/>
  <c r="N63" i="1"/>
  <c r="N62" i="1"/>
  <c r="N61" i="1"/>
  <c r="N60" i="1"/>
  <c r="N56" i="1"/>
  <c r="N55" i="1"/>
  <c r="N54" i="1"/>
  <c r="N53" i="1"/>
  <c r="N52" i="1"/>
  <c r="N51" i="1"/>
  <c r="N50" i="1"/>
  <c r="N49" i="1"/>
  <c r="N48" i="1"/>
  <c r="N47" i="1"/>
  <c r="N43" i="1"/>
  <c r="N42" i="1"/>
  <c r="N41" i="1"/>
  <c r="N40" i="1"/>
  <c r="N39" i="1"/>
  <c r="N38" i="1"/>
  <c r="N37" i="1"/>
  <c r="N35" i="1"/>
  <c r="N34" i="1"/>
  <c r="N33" i="1"/>
  <c r="N32" i="1"/>
  <c r="N31" i="1"/>
  <c r="N30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3" i="1" l="1"/>
  <c r="N4" i="1"/>
  <c r="M82" i="1"/>
  <c r="L82" i="1"/>
  <c r="M81" i="1"/>
  <c r="L81" i="1"/>
  <c r="M80" i="1"/>
  <c r="L80" i="1"/>
  <c r="M79" i="1"/>
  <c r="L79" i="1"/>
  <c r="M78" i="1"/>
  <c r="L78" i="1"/>
  <c r="M77" i="1"/>
  <c r="L77" i="1"/>
  <c r="M73" i="1"/>
  <c r="L73" i="1"/>
  <c r="M72" i="1"/>
  <c r="L72" i="1"/>
  <c r="M71" i="1"/>
  <c r="L71" i="1"/>
  <c r="M70" i="1"/>
  <c r="L70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5" i="1"/>
  <c r="L35" i="1"/>
  <c r="M34" i="1"/>
  <c r="L34" i="1"/>
  <c r="M33" i="1"/>
  <c r="L33" i="1"/>
  <c r="M32" i="1"/>
  <c r="L32" i="1"/>
  <c r="M31" i="1"/>
  <c r="L31" i="1"/>
  <c r="M30" i="1"/>
  <c r="L30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</calcChain>
</file>

<file path=xl/sharedStrings.xml><?xml version="1.0" encoding="utf-8"?>
<sst xmlns="http://schemas.openxmlformats.org/spreadsheetml/2006/main" count="289" uniqueCount="197">
  <si>
    <t>methanol</t>
  </si>
  <si>
    <t>ethanol</t>
  </si>
  <si>
    <t>1-propanol</t>
  </si>
  <si>
    <t>C3H7OH</t>
  </si>
  <si>
    <t>2-propanol</t>
  </si>
  <si>
    <t>1-butanol</t>
  </si>
  <si>
    <t>2-butanol</t>
  </si>
  <si>
    <t>acetone</t>
  </si>
  <si>
    <t>methylethylketone</t>
  </si>
  <si>
    <t>formaldehyde</t>
  </si>
  <si>
    <t>acetaldehyde</t>
  </si>
  <si>
    <t>acetic acid</t>
  </si>
  <si>
    <t>ethylene</t>
  </si>
  <si>
    <t>propylene</t>
  </si>
  <si>
    <t>1-butene</t>
  </si>
  <si>
    <t>cis-2-butene</t>
  </si>
  <si>
    <t>trans-2-butene</t>
  </si>
  <si>
    <t>isobutene</t>
  </si>
  <si>
    <t>acetylene</t>
  </si>
  <si>
    <t>methylacetylene</t>
  </si>
  <si>
    <t>cyclopentane</t>
  </si>
  <si>
    <t>cyclohexane</t>
  </si>
  <si>
    <t>benzene</t>
  </si>
  <si>
    <t>toluene</t>
  </si>
  <si>
    <t>o-xylene</t>
  </si>
  <si>
    <t>m-xylene</t>
  </si>
  <si>
    <t>p-xylene</t>
  </si>
  <si>
    <t>ethylbenzene</t>
  </si>
  <si>
    <t>phenol</t>
  </si>
  <si>
    <t>methylamine</t>
  </si>
  <si>
    <t>ethylamine</t>
  </si>
  <si>
    <t>acetonitrile</t>
  </si>
  <si>
    <t>methylchloride</t>
  </si>
  <si>
    <t>dichloromethane</t>
  </si>
  <si>
    <t>trichloromethane</t>
  </si>
  <si>
    <t>carbon tetrachloride</t>
  </si>
  <si>
    <t>fluoromethane</t>
  </si>
  <si>
    <t>difluoromethane</t>
  </si>
  <si>
    <t>R-134a</t>
  </si>
  <si>
    <t>methane</t>
  </si>
  <si>
    <t>ethane</t>
  </si>
  <si>
    <t>propane</t>
  </si>
  <si>
    <t>n-butane</t>
  </si>
  <si>
    <t>i-butane</t>
  </si>
  <si>
    <t>n-pentane</t>
  </si>
  <si>
    <t>isopentane</t>
  </si>
  <si>
    <t>neopentane</t>
  </si>
  <si>
    <t>n-hexane</t>
  </si>
  <si>
    <t>isohexane</t>
  </si>
  <si>
    <t>3-methylpentane</t>
  </si>
  <si>
    <t>2,2-dimethylbutane</t>
  </si>
  <si>
    <t>2,3-dimethylbutane</t>
  </si>
  <si>
    <t>n-heptane</t>
  </si>
  <si>
    <t>n-octane</t>
  </si>
  <si>
    <t>n-nonane</t>
  </si>
  <si>
    <t>n-decane</t>
  </si>
  <si>
    <t>water</t>
  </si>
  <si>
    <t>hydrogen</t>
  </si>
  <si>
    <t>oxygen</t>
  </si>
  <si>
    <t>nitrogen</t>
  </si>
  <si>
    <t>carbon dioxide</t>
  </si>
  <si>
    <t>carbon monoxide</t>
  </si>
  <si>
    <t>CO</t>
  </si>
  <si>
    <t>helium</t>
  </si>
  <si>
    <t>He</t>
  </si>
  <si>
    <t>argon</t>
  </si>
  <si>
    <t>Ar</t>
  </si>
  <si>
    <t>ammonia</t>
  </si>
  <si>
    <t>chlorine</t>
  </si>
  <si>
    <t>carbon disulfide</t>
  </si>
  <si>
    <t>sulfur dioxide</t>
  </si>
  <si>
    <t>nitric oxide</t>
  </si>
  <si>
    <t>NO</t>
  </si>
  <si>
    <t>T2 (K)</t>
  </si>
  <si>
    <t>T1 (K)</t>
  </si>
  <si>
    <r>
      <t>n</t>
    </r>
    <r>
      <rPr>
        <vertAlign val="sub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 xml:space="preserve">or </t>
    </r>
    <r>
      <rPr>
        <sz val="11"/>
        <color theme="1"/>
        <rFont val="Symbol"/>
        <family val="1"/>
        <charset val="2"/>
      </rPr>
      <t>n</t>
    </r>
    <r>
      <rPr>
        <vertAlign val="subscript"/>
        <sz val="11"/>
        <color theme="1"/>
        <rFont val="Calibri"/>
        <family val="2"/>
        <scheme val="minor"/>
      </rPr>
      <t>i</t>
    </r>
  </si>
  <si>
    <r>
      <t>Sn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Symbol"/>
        <family val="1"/>
        <charset val="2"/>
      </rPr>
      <t>A</t>
    </r>
    <r>
      <rPr>
        <vertAlign val="subscript"/>
        <sz val="14"/>
        <color theme="1"/>
        <rFont val="Calibri"/>
        <family val="2"/>
        <scheme val="minor"/>
      </rPr>
      <t>i</t>
    </r>
  </si>
  <si>
    <r>
      <t>Sn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Symbol"/>
        <family val="1"/>
        <charset val="2"/>
      </rPr>
      <t>B</t>
    </r>
    <r>
      <rPr>
        <vertAlign val="subscript"/>
        <sz val="14"/>
        <color theme="1"/>
        <rFont val="Calibri"/>
        <family val="2"/>
        <scheme val="minor"/>
      </rPr>
      <t>i</t>
    </r>
  </si>
  <si>
    <r>
      <t>Sn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>C</t>
    </r>
    <r>
      <rPr>
        <vertAlign val="subscript"/>
        <sz val="14"/>
        <color theme="1"/>
        <rFont val="Calibri"/>
        <family val="2"/>
        <scheme val="minor"/>
      </rPr>
      <t>i</t>
    </r>
  </si>
  <si>
    <r>
      <t>Sn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>D</t>
    </r>
    <r>
      <rPr>
        <vertAlign val="subscript"/>
        <sz val="14"/>
        <color theme="1"/>
        <rFont val="Calibri"/>
        <family val="2"/>
        <scheme val="minor"/>
      </rPr>
      <t>i</t>
    </r>
  </si>
  <si>
    <t>A</t>
  </si>
  <si>
    <t>B</t>
  </si>
  <si>
    <t>C</t>
  </si>
  <si>
    <t>D</t>
  </si>
  <si>
    <t>E</t>
  </si>
  <si>
    <r>
      <t>Cp</t>
    </r>
    <r>
      <rPr>
        <vertAlign val="superscript"/>
        <sz val="11"/>
        <color theme="1"/>
        <rFont val="Calibri"/>
        <family val="2"/>
        <scheme val="minor"/>
      </rPr>
      <t>IG</t>
    </r>
    <r>
      <rPr>
        <sz val="11"/>
        <color theme="1"/>
        <rFont val="Calibri"/>
        <family val="2"/>
        <scheme val="minor"/>
      </rPr>
      <t>/R=A+BT+CT^2+DT^3+E/T^2</t>
    </r>
  </si>
  <si>
    <t>R</t>
  </si>
  <si>
    <t>Units of h and s depend upon the units you use for R</t>
  </si>
  <si>
    <t xml:space="preserve">P1 </t>
  </si>
  <si>
    <t xml:space="preserve">P2 </t>
  </si>
  <si>
    <t>Units follow units of R</t>
  </si>
  <si>
    <t>checked both ways</t>
  </si>
  <si>
    <r>
      <t>CH</t>
    </r>
    <r>
      <rPr>
        <vertAlign val="subscript"/>
        <sz val="10"/>
        <color theme="1"/>
        <rFont val="Times New Roman"/>
        <family val="1"/>
      </rPr>
      <t>4</t>
    </r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</si>
  <si>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6</t>
    </r>
  </si>
  <si>
    <r>
      <t>C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8</t>
    </r>
  </si>
  <si>
    <r>
      <t>C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10</t>
    </r>
  </si>
  <si>
    <r>
      <t>C</t>
    </r>
    <r>
      <rPr>
        <vertAlign val="subscript"/>
        <sz val="10"/>
        <color theme="1"/>
        <rFont val="Times New Roman"/>
        <family val="1"/>
      </rPr>
      <t>5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12</t>
    </r>
  </si>
  <si>
    <r>
      <t>C</t>
    </r>
    <r>
      <rPr>
        <vertAlign val="sub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14</t>
    </r>
  </si>
  <si>
    <r>
      <t>C</t>
    </r>
    <r>
      <rPr>
        <vertAlign val="subscript"/>
        <sz val="10"/>
        <color theme="1"/>
        <rFont val="Times New Roman"/>
        <family val="1"/>
      </rPr>
      <t>7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16</t>
    </r>
  </si>
  <si>
    <r>
      <t>C</t>
    </r>
    <r>
      <rPr>
        <vertAlign val="subscript"/>
        <sz val="10"/>
        <color theme="1"/>
        <rFont val="Times New Roman"/>
        <family val="1"/>
      </rPr>
      <t>8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18</t>
    </r>
  </si>
  <si>
    <r>
      <t>C</t>
    </r>
    <r>
      <rPr>
        <vertAlign val="subscript"/>
        <sz val="10"/>
        <color theme="1"/>
        <rFont val="Times New Roman"/>
        <family val="1"/>
      </rPr>
      <t>9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20</t>
    </r>
  </si>
  <si>
    <r>
      <t>C</t>
    </r>
    <r>
      <rPr>
        <vertAlign val="subscript"/>
        <sz val="10"/>
        <color theme="1"/>
        <rFont val="Times New Roman"/>
        <family val="1"/>
      </rPr>
      <t>10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22</t>
    </r>
  </si>
  <si>
    <t>Olefins and unsaturates</t>
  </si>
  <si>
    <t>MW (g/mole)</t>
  </si>
  <si>
    <r>
      <t>T</t>
    </r>
    <r>
      <rPr>
        <vertAlign val="subscript"/>
        <sz val="10"/>
        <color theme="1"/>
        <rFont val="Times New Roman"/>
        <family val="1"/>
      </rPr>
      <t>max</t>
    </r>
    <r>
      <rPr>
        <sz val="10"/>
        <color theme="1"/>
        <rFont val="Times New Roman"/>
        <family val="1"/>
      </rPr>
      <t xml:space="preserve"> (K)</t>
    </r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</si>
  <si>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4</t>
    </r>
  </si>
  <si>
    <r>
      <t>C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6</t>
    </r>
  </si>
  <si>
    <r>
      <t>C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8</t>
    </r>
  </si>
  <si>
    <t>1,3 butadiene</t>
  </si>
  <si>
    <r>
      <t>C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6</t>
    </r>
  </si>
  <si>
    <t>1-pentene</t>
  </si>
  <si>
    <r>
      <t>C</t>
    </r>
    <r>
      <rPr>
        <vertAlign val="subscript"/>
        <sz val="10"/>
        <color theme="1"/>
        <rFont val="Times New Roman"/>
        <family val="1"/>
      </rPr>
      <t>5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10</t>
    </r>
  </si>
  <si>
    <t>1-hexene</t>
  </si>
  <si>
    <r>
      <t>C</t>
    </r>
    <r>
      <rPr>
        <vertAlign val="sub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12</t>
    </r>
  </si>
  <si>
    <t>1-heptene</t>
  </si>
  <si>
    <r>
      <t>C</t>
    </r>
    <r>
      <rPr>
        <vertAlign val="subscript"/>
        <sz val="10"/>
        <color theme="1"/>
        <rFont val="Times New Roman"/>
        <family val="1"/>
      </rPr>
      <t>7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14</t>
    </r>
  </si>
  <si>
    <t>1-octene</t>
  </si>
  <si>
    <r>
      <t>C</t>
    </r>
    <r>
      <rPr>
        <vertAlign val="subscript"/>
        <sz val="10"/>
        <color theme="1"/>
        <rFont val="Times New Roman"/>
        <family val="1"/>
      </rPr>
      <t>8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16</t>
    </r>
  </si>
  <si>
    <t>styrene</t>
  </si>
  <si>
    <r>
      <t>C</t>
    </r>
    <r>
      <rPr>
        <vertAlign val="subscript"/>
        <sz val="10"/>
        <color theme="1"/>
        <rFont val="Times New Roman"/>
        <family val="1"/>
      </rPr>
      <t>8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8</t>
    </r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</si>
  <si>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2</t>
    </r>
  </si>
  <si>
    <r>
      <t>C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4</t>
    </r>
  </si>
  <si>
    <t>Aromatics and Cyclics</t>
  </si>
  <si>
    <t>cyclohexene</t>
  </si>
  <si>
    <r>
      <t>C</t>
    </r>
    <r>
      <rPr>
        <vertAlign val="sub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10</t>
    </r>
  </si>
  <si>
    <r>
      <t>C</t>
    </r>
    <r>
      <rPr>
        <vertAlign val="sub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6</t>
    </r>
  </si>
  <si>
    <r>
      <t>C</t>
    </r>
    <r>
      <rPr>
        <vertAlign val="subscript"/>
        <sz val="10"/>
        <color theme="1"/>
        <rFont val="Times New Roman"/>
        <family val="1"/>
      </rPr>
      <t>7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8</t>
    </r>
  </si>
  <si>
    <r>
      <t>C</t>
    </r>
    <r>
      <rPr>
        <vertAlign val="subscript"/>
        <sz val="10"/>
        <color theme="1"/>
        <rFont val="Times New Roman"/>
        <family val="1"/>
      </rPr>
      <t>8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10</t>
    </r>
  </si>
  <si>
    <r>
      <t>C</t>
    </r>
    <r>
      <rPr>
        <vertAlign val="sub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O</t>
    </r>
  </si>
  <si>
    <t>Oxygen Containing Organics</t>
  </si>
  <si>
    <r>
      <t>CH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OH</t>
    </r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</si>
  <si>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5</t>
    </r>
    <r>
      <rPr>
        <sz val="10"/>
        <color theme="1"/>
        <rFont val="Times New Roman"/>
        <family val="1"/>
      </rPr>
      <t>OH</t>
    </r>
  </si>
  <si>
    <t>ethylene oxide</t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</si>
  <si>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O</t>
    </r>
  </si>
  <si>
    <t>ethylene glycol</t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</si>
  <si>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2</t>
    </r>
  </si>
  <si>
    <r>
      <t>C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7</t>
    </r>
    <r>
      <rPr>
        <sz val="10"/>
        <color theme="1"/>
        <rFont val="Times New Roman"/>
        <family val="1"/>
      </rPr>
      <t>OH</t>
    </r>
  </si>
  <si>
    <r>
      <t>C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9</t>
    </r>
    <r>
      <rPr>
        <sz val="10"/>
        <color theme="1"/>
        <rFont val="Times New Roman"/>
        <family val="1"/>
      </rPr>
      <t>OH</t>
    </r>
  </si>
  <si>
    <r>
      <t>C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>O</t>
    </r>
  </si>
  <si>
    <t>diethylether</t>
  </si>
  <si>
    <r>
      <t>C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10</t>
    </r>
    <r>
      <rPr>
        <sz val="10"/>
        <color theme="1"/>
        <rFont val="Times New Roman"/>
        <family val="1"/>
      </rPr>
      <t>O</t>
    </r>
  </si>
  <si>
    <r>
      <t>C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8</t>
    </r>
    <r>
      <rPr>
        <sz val="10"/>
        <color theme="1"/>
        <rFont val="Times New Roman"/>
        <family val="1"/>
      </rPr>
      <t>O</t>
    </r>
  </si>
  <si>
    <r>
      <t>CH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</si>
  <si>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2</t>
    </r>
  </si>
  <si>
    <t>Miscellaneous Hydrocarbons</t>
  </si>
  <si>
    <r>
      <t>CH</t>
    </r>
    <r>
      <rPr>
        <vertAlign val="subscript"/>
        <sz val="10"/>
        <color theme="1"/>
        <rFont val="Times New Roman"/>
        <family val="1"/>
      </rPr>
      <t>5</t>
    </r>
    <r>
      <rPr>
        <sz val="10"/>
        <color theme="1"/>
        <rFont val="Times New Roman"/>
        <family val="1"/>
      </rPr>
      <t>N</t>
    </r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</si>
  <si>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7</t>
    </r>
    <r>
      <rPr>
        <sz val="10"/>
        <color theme="1"/>
        <rFont val="Times New Roman"/>
        <family val="1"/>
      </rPr>
      <t>N</t>
    </r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</si>
  <si>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N</t>
    </r>
  </si>
  <si>
    <r>
      <t>CH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Cl</t>
    </r>
  </si>
  <si>
    <r>
      <t>CH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Cl</t>
    </r>
    <r>
      <rPr>
        <vertAlign val="subscript"/>
        <sz val="10"/>
        <color theme="1"/>
        <rFont val="Times New Roman"/>
        <family val="1"/>
      </rPr>
      <t>2</t>
    </r>
  </si>
  <si>
    <r>
      <t>CHCl</t>
    </r>
    <r>
      <rPr>
        <vertAlign val="subscript"/>
        <sz val="10"/>
        <color theme="1"/>
        <rFont val="Times New Roman"/>
        <family val="1"/>
      </rPr>
      <t>3</t>
    </r>
  </si>
  <si>
    <r>
      <t>CCl</t>
    </r>
    <r>
      <rPr>
        <vertAlign val="subscript"/>
        <sz val="10"/>
        <color theme="1"/>
        <rFont val="Times New Roman"/>
        <family val="1"/>
      </rPr>
      <t>4</t>
    </r>
  </si>
  <si>
    <r>
      <t>CH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F</t>
    </r>
  </si>
  <si>
    <r>
      <t>CH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F</t>
    </r>
    <r>
      <rPr>
        <vertAlign val="subscript"/>
        <sz val="10"/>
        <color theme="1"/>
        <rFont val="Times New Roman"/>
        <family val="1"/>
      </rPr>
      <t>2</t>
    </r>
  </si>
  <si>
    <r>
      <t>C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F</t>
    </r>
    <r>
      <rPr>
        <vertAlign val="subscript"/>
        <sz val="10"/>
        <color theme="1"/>
        <rFont val="Times New Roman"/>
        <family val="1"/>
      </rPr>
      <t>4</t>
    </r>
  </si>
  <si>
    <t>Inorganics</t>
  </si>
  <si>
    <r>
      <t>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</si>
  <si>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>H</t>
    </r>
    <r>
      <rPr>
        <vertAlign val="subscript"/>
        <sz val="10"/>
        <color theme="1"/>
        <rFont val="Times New Roman"/>
        <family val="1"/>
      </rPr>
      <t>2</t>
    </r>
  </si>
  <si>
    <r>
      <t>O</t>
    </r>
    <r>
      <rPr>
        <vertAlign val="subscript"/>
        <sz val="10"/>
        <color theme="1"/>
        <rFont val="Times New Roman"/>
        <family val="1"/>
      </rPr>
      <t>2</t>
    </r>
  </si>
  <si>
    <r>
      <t>N</t>
    </r>
    <r>
      <rPr>
        <vertAlign val="subscript"/>
        <sz val="10"/>
        <color theme="1"/>
        <rFont val="Times New Roman"/>
        <family val="1"/>
      </rPr>
      <t>2</t>
    </r>
  </si>
  <si>
    <r>
      <t>CO</t>
    </r>
    <r>
      <rPr>
        <vertAlign val="subscript"/>
        <sz val="10"/>
        <color theme="1"/>
        <rFont val="Times New Roman"/>
        <family val="1"/>
      </rPr>
      <t>2</t>
    </r>
  </si>
  <si>
    <r>
      <t>NH</t>
    </r>
    <r>
      <rPr>
        <vertAlign val="subscript"/>
        <sz val="10"/>
        <color theme="1"/>
        <rFont val="Times New Roman"/>
        <family val="1"/>
      </rPr>
      <t>3</t>
    </r>
  </si>
  <si>
    <r>
      <t>Cl</t>
    </r>
    <r>
      <rPr>
        <vertAlign val="subscript"/>
        <sz val="10"/>
        <color theme="1"/>
        <rFont val="Times New Roman"/>
        <family val="1"/>
      </rPr>
      <t>2</t>
    </r>
  </si>
  <si>
    <t>hydrogen chloride</t>
  </si>
  <si>
    <t>HCl</t>
  </si>
  <si>
    <t>hydrogen sulfide</t>
  </si>
  <si>
    <r>
      <t>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S</t>
    </r>
  </si>
  <si>
    <t>hydrogen cyanide</t>
  </si>
  <si>
    <t>HCN</t>
  </si>
  <si>
    <r>
      <t>CS</t>
    </r>
    <r>
      <rPr>
        <vertAlign val="subscript"/>
        <sz val="10"/>
        <color theme="1"/>
        <rFont val="Times New Roman"/>
        <family val="1"/>
      </rPr>
      <t>2</t>
    </r>
  </si>
  <si>
    <r>
      <t>SO</t>
    </r>
    <r>
      <rPr>
        <vertAlign val="subscript"/>
        <sz val="10"/>
        <color theme="1"/>
        <rFont val="Times New Roman"/>
        <family val="1"/>
      </rPr>
      <t>2</t>
    </r>
  </si>
  <si>
    <t>sulfur trioxide</t>
  </si>
  <si>
    <r>
      <t>SO</t>
    </r>
    <r>
      <rPr>
        <vertAlign val="subscript"/>
        <sz val="10"/>
        <color theme="1"/>
        <rFont val="Times New Roman"/>
        <family val="1"/>
      </rPr>
      <t>3</t>
    </r>
  </si>
  <si>
    <t>nitrogen dioxide</t>
  </si>
  <si>
    <r>
      <t>NO</t>
    </r>
    <r>
      <rPr>
        <vertAlign val="subscript"/>
        <sz val="10"/>
        <color theme="1"/>
        <rFont val="Times New Roman"/>
        <family val="1"/>
      </rPr>
      <t>2</t>
    </r>
  </si>
  <si>
    <t>nitrous oxide</t>
  </si>
  <si>
    <r>
      <t>N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</si>
  <si>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t>dinitrogen tetroxide</t>
  </si>
  <si>
    <r>
      <t>N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4</t>
    </r>
  </si>
  <si>
    <r>
      <t>Sn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>E</t>
    </r>
    <r>
      <rPr>
        <vertAlign val="subscript"/>
        <sz val="14"/>
        <color theme="1"/>
        <rFont val="Calibri"/>
        <family val="2"/>
        <scheme val="minor"/>
      </rPr>
      <t>i</t>
    </r>
  </si>
  <si>
    <r>
      <t>S</t>
    </r>
    <r>
      <rPr>
        <sz val="14"/>
        <color theme="1"/>
        <rFont val="Times New Roman"/>
        <family val="1"/>
      </rPr>
      <t>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Symbol"/>
        <family val="1"/>
        <charset val="2"/>
      </rPr>
      <t>A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Symbol"/>
        <family val="1"/>
        <charset val="2"/>
      </rPr>
      <t xml:space="preserve"> </t>
    </r>
    <r>
      <rPr>
        <sz val="14"/>
        <color theme="1"/>
        <rFont val="Times New Roman"/>
        <family val="1"/>
      </rPr>
      <t>or</t>
    </r>
  </si>
  <si>
    <r>
      <t>S</t>
    </r>
    <r>
      <rPr>
        <sz val="14"/>
        <color theme="1"/>
        <rFont val="Times New Roman"/>
        <family val="1"/>
      </rPr>
      <t>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Symbol"/>
        <family val="1"/>
        <charset val="2"/>
      </rPr>
      <t>B</t>
    </r>
    <r>
      <rPr>
        <vertAlign val="subscript"/>
        <sz val="14"/>
        <color theme="1"/>
        <rFont val="Calibri"/>
        <family val="2"/>
        <scheme val="minor"/>
      </rPr>
      <t xml:space="preserve">i </t>
    </r>
    <r>
      <rPr>
        <sz val="14"/>
        <color theme="1"/>
        <rFont val="Times New Roman"/>
        <family val="1"/>
      </rPr>
      <t>or</t>
    </r>
  </si>
  <si>
    <r>
      <t>S</t>
    </r>
    <r>
      <rPr>
        <sz val="14"/>
        <color theme="1"/>
        <rFont val="Times New Roman"/>
        <family val="1"/>
      </rPr>
      <t>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>C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Symbol"/>
        <family val="1"/>
        <charset val="2"/>
      </rPr>
      <t xml:space="preserve"> </t>
    </r>
    <r>
      <rPr>
        <sz val="14"/>
        <color theme="1"/>
        <rFont val="Times New Roman"/>
        <family val="1"/>
      </rPr>
      <t>or</t>
    </r>
  </si>
  <si>
    <r>
      <t>S</t>
    </r>
    <r>
      <rPr>
        <sz val="14"/>
        <color theme="1"/>
        <rFont val="Times New Roman"/>
        <family val="1"/>
      </rPr>
      <t>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>D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Symbol"/>
        <family val="1"/>
        <charset val="2"/>
      </rPr>
      <t xml:space="preserve"> </t>
    </r>
    <r>
      <rPr>
        <sz val="14"/>
        <color theme="1"/>
        <rFont val="Times New Roman"/>
        <family val="1"/>
      </rPr>
      <t>or</t>
    </r>
  </si>
  <si>
    <r>
      <t>S</t>
    </r>
    <r>
      <rPr>
        <sz val="14"/>
        <color theme="1"/>
        <rFont val="Times New Roman"/>
        <family val="1"/>
      </rPr>
      <t>n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>E</t>
    </r>
    <r>
      <rPr>
        <vertAlign val="subscript"/>
        <sz val="14"/>
        <color theme="1"/>
        <rFont val="Calibri"/>
        <family val="2"/>
        <scheme val="minor"/>
      </rPr>
      <t>i</t>
    </r>
    <r>
      <rPr>
        <sz val="14"/>
        <color theme="1"/>
        <rFont val="Symbol"/>
        <family val="1"/>
        <charset val="2"/>
      </rPr>
      <t xml:space="preserve"> </t>
    </r>
    <r>
      <rPr>
        <sz val="14"/>
        <color theme="1"/>
        <rFont val="Times New Roman"/>
        <family val="1"/>
      </rPr>
      <t>or</t>
    </r>
  </si>
  <si>
    <r>
      <t>Enter T</t>
    </r>
    <r>
      <rPr>
        <b/>
        <vertAlign val="subscript"/>
        <sz val="18"/>
        <rFont val="Calibri"/>
        <family val="2"/>
        <scheme val="minor"/>
      </rPr>
      <t>1</t>
    </r>
    <r>
      <rPr>
        <b/>
        <sz val="18"/>
        <rFont val="Calibri"/>
        <family val="2"/>
        <scheme val="minor"/>
      </rPr>
      <t>, T</t>
    </r>
    <r>
      <rPr>
        <b/>
        <vertAlign val="subscript"/>
        <sz val="18"/>
        <rFont val="Calibri"/>
        <family val="2"/>
        <scheme val="minor"/>
      </rPr>
      <t>2</t>
    </r>
    <r>
      <rPr>
        <b/>
        <sz val="18"/>
        <rFont val="Calibri"/>
        <family val="2"/>
        <scheme val="minor"/>
      </rPr>
      <t>, P</t>
    </r>
    <r>
      <rPr>
        <b/>
        <vertAlign val="subscript"/>
        <sz val="18"/>
        <rFont val="Calibri"/>
        <family val="2"/>
        <scheme val="minor"/>
      </rPr>
      <t>1</t>
    </r>
    <r>
      <rPr>
        <b/>
        <sz val="18"/>
        <rFont val="Calibri"/>
        <family val="2"/>
        <scheme val="minor"/>
      </rPr>
      <t>, P</t>
    </r>
    <r>
      <rPr>
        <b/>
        <vertAlign val="subscript"/>
        <sz val="18"/>
        <rFont val="Calibri"/>
        <family val="2"/>
        <scheme val="minor"/>
      </rPr>
      <t>2</t>
    </r>
    <r>
      <rPr>
        <b/>
        <sz val="18"/>
        <rFont val="Calibri"/>
        <family val="2"/>
        <scheme val="minor"/>
      </rPr>
      <t>, and moles or stoichiometric coefficient for all components</t>
    </r>
  </si>
  <si>
    <r>
      <t>C</t>
    </r>
    <r>
      <rPr>
        <vertAlign val="subscript"/>
        <sz val="11"/>
        <color theme="1"/>
        <rFont val="Calibri"/>
        <family val="2"/>
        <scheme val="minor"/>
      </rPr>
      <t>p</t>
    </r>
    <r>
      <rPr>
        <vertAlign val="superscript"/>
        <sz val="11"/>
        <color theme="1"/>
        <rFont val="Calibri"/>
        <family val="2"/>
        <scheme val="minor"/>
      </rPr>
      <t>IG</t>
    </r>
    <r>
      <rPr>
        <sz val="11"/>
        <color theme="1"/>
        <rFont val="Calibri"/>
        <family val="2"/>
        <scheme val="minor"/>
      </rPr>
      <t>/R at T</t>
    </r>
    <r>
      <rPr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</si>
  <si>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vertAlign val="subscript"/>
        <sz val="11"/>
        <color theme="1"/>
        <rFont val="Calibri"/>
        <family val="2"/>
        <scheme val="minor"/>
      </rPr>
      <t>p</t>
    </r>
    <r>
      <rPr>
        <vertAlign val="superscript"/>
        <sz val="11"/>
        <color theme="1"/>
        <rFont val="Calibri"/>
        <family val="2"/>
        <scheme val="minor"/>
      </rPr>
      <t>IG</t>
    </r>
    <r>
      <rPr>
        <sz val="11"/>
        <color theme="1"/>
        <rFont val="Calibri"/>
        <family val="2"/>
        <scheme val="minor"/>
      </rPr>
      <t>/R at T</t>
    </r>
    <r>
      <rPr>
        <vertAlign val="sub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</si>
  <si>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and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just need to be in the same units</t>
    </r>
  </si>
  <si>
    <r>
      <t>D</t>
    </r>
    <r>
      <rPr>
        <sz val="11"/>
        <color theme="1"/>
        <rFont val="Calibri"/>
        <family val="2"/>
        <scheme val="minor"/>
      </rPr>
      <t>h</t>
    </r>
    <r>
      <rPr>
        <vertAlign val="superscript"/>
        <sz val="11"/>
        <color theme="1"/>
        <rFont val="Calibri"/>
        <family val="2"/>
        <scheme val="minor"/>
      </rPr>
      <t>IG</t>
    </r>
    <r>
      <rPr>
        <sz val="11"/>
        <color theme="1"/>
        <rFont val="Calibri"/>
        <family val="2"/>
        <scheme val="minor"/>
      </rPr>
      <t xml:space="preserve"> from T</t>
    </r>
    <r>
      <rPr>
        <vertAlign val="sub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to T</t>
    </r>
    <r>
      <rPr>
        <vertAlign val="subscript"/>
        <sz val="11"/>
        <color theme="1"/>
        <rFont val="Calibri"/>
        <family val="2"/>
        <scheme val="minor"/>
      </rPr>
      <t>2</t>
    </r>
  </si>
  <si>
    <r>
      <t>D</t>
    </r>
    <r>
      <rPr>
        <sz val="11"/>
        <color theme="1"/>
        <rFont val="Calibri"/>
        <family val="2"/>
        <scheme val="minor"/>
      </rPr>
      <t>s</t>
    </r>
    <r>
      <rPr>
        <vertAlign val="superscript"/>
        <sz val="11"/>
        <color theme="1"/>
        <rFont val="Calibri"/>
        <family val="2"/>
        <scheme val="minor"/>
      </rPr>
      <t>IG</t>
    </r>
    <r>
      <rPr>
        <sz val="11"/>
        <color theme="1"/>
        <rFont val="Calibri"/>
        <family val="2"/>
        <scheme val="minor"/>
      </rPr>
      <t xml:space="preserve"> from (T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to (T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</si>
  <si>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D</t>
    </r>
    <r>
      <rPr>
        <sz val="11"/>
        <color theme="1"/>
        <rFont val="Calibri"/>
        <family val="2"/>
        <scheme val="minor"/>
      </rPr>
      <t>h</t>
    </r>
    <r>
      <rPr>
        <vertAlign val="superscript"/>
        <sz val="11"/>
        <color theme="1"/>
        <rFont val="Calibri"/>
        <family val="2"/>
        <scheme val="minor"/>
      </rPr>
      <t>IG</t>
    </r>
    <r>
      <rPr>
        <sz val="11"/>
        <color theme="1"/>
        <rFont val="Calibri"/>
        <family val="2"/>
        <scheme val="minor"/>
      </rPr>
      <t xml:space="preserve"> all components</t>
    </r>
  </si>
  <si>
    <r>
      <t>D</t>
    </r>
    <r>
      <rPr>
        <sz val="11"/>
        <color theme="1"/>
        <rFont val="Calibri"/>
        <family val="2"/>
        <scheme val="minor"/>
      </rPr>
      <t>s</t>
    </r>
    <r>
      <rPr>
        <vertAlign val="superscript"/>
        <sz val="11"/>
        <color theme="1"/>
        <rFont val="Calibri"/>
        <family val="2"/>
        <scheme val="minor"/>
      </rPr>
      <t>IG</t>
    </r>
    <r>
      <rPr>
        <sz val="11"/>
        <color theme="1"/>
        <rFont val="Calibri"/>
        <family val="2"/>
        <scheme val="minor"/>
      </rPr>
      <t xml:space="preserve"> all components</t>
    </r>
  </si>
  <si>
    <t>name</t>
  </si>
  <si>
    <t>formula</t>
  </si>
  <si>
    <r>
      <t>C</t>
    </r>
    <r>
      <rPr>
        <vertAlign val="subscript"/>
        <sz val="11"/>
        <color theme="1"/>
        <rFont val="Calibri"/>
        <family val="2"/>
        <scheme val="minor"/>
      </rPr>
      <t>p</t>
    </r>
    <r>
      <rPr>
        <vertAlign val="superscript"/>
        <sz val="11"/>
        <color theme="1"/>
        <rFont val="Calibri"/>
        <family val="2"/>
        <scheme val="minor"/>
      </rPr>
      <t>IG</t>
    </r>
    <r>
      <rPr>
        <vertAlign val="subscript"/>
        <sz val="11"/>
        <color theme="1"/>
        <rFont val="Calibri"/>
        <family val="2"/>
        <scheme val="minor"/>
      </rPr>
      <t>,298</t>
    </r>
    <r>
      <rPr>
        <sz val="11"/>
        <color theme="1"/>
        <rFont val="Calibri"/>
        <family val="2"/>
        <scheme val="minor"/>
      </rPr>
      <t>/R</t>
    </r>
  </si>
  <si>
    <t>Paraffins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</si>
</sst>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000000"/>
    <numFmt numFmtId="167" formatCode="0.0000E+00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Symbol"/>
      <family val="1"/>
      <charset val="2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name val="Calibri"/>
      <family val="2"/>
      <scheme val="minor"/>
    </font>
    <font>
      <b/>
      <vertAlign val="subscript"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165" fontId="5" fillId="0" borderId="0" xfId="0" applyNumberFormat="1" applyFont="1" applyAlignment="1" applyProtection="1">
      <alignment horizontal="right" indent="1"/>
    </xf>
    <xf numFmtId="0" fontId="0" fillId="0" borderId="0" xfId="0" applyProtection="1"/>
    <xf numFmtId="2" fontId="3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66" fontId="5" fillId="0" borderId="0" xfId="0" applyNumberFormat="1" applyFont="1" applyAlignment="1" applyProtection="1">
      <alignment horizontal="right" indent="1"/>
    </xf>
    <xf numFmtId="2" fontId="0" fillId="0" borderId="0" xfId="0" applyNumberFormat="1" applyProtection="1"/>
    <xf numFmtId="165" fontId="0" fillId="0" borderId="0" xfId="0" applyNumberFormat="1" applyProtection="1"/>
    <xf numFmtId="0" fontId="0" fillId="0" borderId="2" xfId="0" applyBorder="1" applyProtection="1"/>
    <xf numFmtId="167" fontId="5" fillId="0" borderId="0" xfId="0" applyNumberFormat="1" applyFont="1" applyAlignment="1" applyProtection="1">
      <alignment horizontal="right" indent="1"/>
    </xf>
    <xf numFmtId="2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168" fontId="5" fillId="0" borderId="0" xfId="0" applyNumberFormat="1" applyFont="1" applyAlignment="1" applyProtection="1">
      <alignment horizontal="right" indent="1"/>
    </xf>
    <xf numFmtId="0" fontId="0" fillId="0" borderId="0" xfId="0" applyFill="1" applyAlignment="1" applyProtection="1">
      <alignment horizontal="center"/>
    </xf>
    <xf numFmtId="0" fontId="11" fillId="0" borderId="4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indent="1"/>
    </xf>
    <xf numFmtId="164" fontId="1" fillId="0" borderId="0" xfId="0" applyNumberFormat="1" applyFont="1" applyAlignment="1" applyProtection="1">
      <alignment horizontal="right" indent="1"/>
    </xf>
    <xf numFmtId="0" fontId="1" fillId="0" borderId="0" xfId="0" applyFont="1" applyAlignment="1" applyProtection="1">
      <alignment horizontal="center"/>
    </xf>
    <xf numFmtId="165" fontId="1" fillId="0" borderId="0" xfId="0" applyNumberFormat="1" applyFont="1" applyProtection="1"/>
    <xf numFmtId="2" fontId="1" fillId="0" borderId="0" xfId="0" applyNumberFormat="1" applyFont="1" applyProtection="1"/>
    <xf numFmtId="0" fontId="0" fillId="0" borderId="0" xfId="0" applyFo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165" fontId="1" fillId="0" borderId="0" xfId="0" applyNumberFormat="1" applyFont="1" applyAlignment="1" applyProtection="1">
      <alignment horizontal="right" indent="1"/>
    </xf>
    <xf numFmtId="166" fontId="1" fillId="0" borderId="0" xfId="0" applyNumberFormat="1" applyFont="1" applyAlignment="1" applyProtection="1">
      <alignment horizontal="right" indent="1"/>
    </xf>
    <xf numFmtId="167" fontId="1" fillId="0" borderId="0" xfId="0" applyNumberFormat="1" applyFont="1" applyAlignment="1" applyProtection="1">
      <alignment horizontal="right" indent="1"/>
    </xf>
    <xf numFmtId="168" fontId="1" fillId="0" borderId="0" xfId="0" applyNumberFormat="1" applyFont="1" applyAlignment="1" applyProtection="1">
      <alignment horizontal="right" indent="1"/>
    </xf>
    <xf numFmtId="0" fontId="4" fillId="0" borderId="2" xfId="0" applyFont="1" applyBorder="1" applyProtection="1"/>
    <xf numFmtId="0" fontId="1" fillId="0" borderId="0" xfId="0" applyFont="1" applyProtection="1"/>
    <xf numFmtId="2" fontId="0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3"/>
  <sheetViews>
    <sheetView tabSelected="1" topLeftCell="A10" zoomScaleNormal="100" workbookViewId="0">
      <selection activeCell="A14" sqref="A14"/>
    </sheetView>
  </sheetViews>
  <sheetFormatPr defaultRowHeight="15" x14ac:dyDescent="0.25"/>
  <cols>
    <col min="1" max="1" width="9.140625" style="10"/>
    <col min="2" max="2" width="18.28515625" style="10" customWidth="1"/>
    <col min="3" max="3" width="11" style="10" bestFit="1" customWidth="1"/>
    <col min="4" max="4" width="10.85546875" style="10" bestFit="1" customWidth="1"/>
    <col min="5" max="5" width="9.7109375" style="10" bestFit="1" customWidth="1"/>
    <col min="6" max="6" width="9.42578125" style="10" bestFit="1" customWidth="1"/>
    <col min="7" max="9" width="15.5703125" style="10" customWidth="1"/>
    <col min="10" max="10" width="12" style="10" customWidth="1"/>
    <col min="11" max="11" width="9.28515625" style="10" bestFit="1" customWidth="1"/>
    <col min="12" max="12" width="13.85546875" style="10" bestFit="1" customWidth="1"/>
    <col min="13" max="13" width="10.5703125" style="10" bestFit="1" customWidth="1"/>
    <col min="14" max="14" width="13" style="14" customWidth="1"/>
    <col min="15" max="15" width="14.42578125" style="10" customWidth="1"/>
    <col min="16" max="16384" width="9.140625" style="10"/>
  </cols>
  <sheetData>
    <row r="2" spans="1:16" ht="34.5" customHeight="1" x14ac:dyDescent="0.35">
      <c r="A2" s="7" t="s">
        <v>185</v>
      </c>
      <c r="B2" s="7"/>
      <c r="C2" s="7"/>
      <c r="D2" s="7"/>
      <c r="E2" s="7"/>
      <c r="F2" s="7"/>
      <c r="G2" s="7"/>
      <c r="H2" s="7"/>
      <c r="I2" s="7"/>
      <c r="J2" s="8" t="s">
        <v>180</v>
      </c>
      <c r="K2" s="8" t="s">
        <v>76</v>
      </c>
      <c r="L2" s="9">
        <f>SUMPRODUCT(A10:A109,F10:F109)</f>
        <v>0</v>
      </c>
      <c r="N2" s="11" t="s">
        <v>191</v>
      </c>
      <c r="O2" s="12" t="s">
        <v>192</v>
      </c>
    </row>
    <row r="3" spans="1:16" ht="20.25" x14ac:dyDescent="0.35">
      <c r="A3" s="10" t="s">
        <v>86</v>
      </c>
      <c r="B3" s="1">
        <v>8.3140000000000001</v>
      </c>
      <c r="C3" s="10" t="s">
        <v>87</v>
      </c>
      <c r="J3" s="8" t="s">
        <v>181</v>
      </c>
      <c r="K3" s="8" t="s">
        <v>77</v>
      </c>
      <c r="L3" s="13">
        <f>SUMPRODUCT(A10:A109,G10:G109)</f>
        <v>0</v>
      </c>
      <c r="N3" s="14">
        <f>SUMPRODUCT(A10:A109,N10:N109)</f>
        <v>0</v>
      </c>
      <c r="O3" s="15">
        <f>SUMPRODUCT(A10:A109,O10:O109)</f>
        <v>0</v>
      </c>
    </row>
    <row r="4" spans="1:16" ht="20.25" x14ac:dyDescent="0.35">
      <c r="A4" s="10" t="s">
        <v>74</v>
      </c>
      <c r="B4" s="2">
        <v>298.14999999999998</v>
      </c>
      <c r="J4" s="8" t="s">
        <v>182</v>
      </c>
      <c r="K4" s="8" t="s">
        <v>78</v>
      </c>
      <c r="L4" s="17">
        <f>SUMPRODUCT(A10:A109,H10:H109)</f>
        <v>0</v>
      </c>
      <c r="N4" s="14">
        <f>$B$3*(L2*($B$5-$B$4)+L3*($B$5^2-$B$4^2)/2+L4*($B$5^3-$B$4^3)/3+L5*($B$5^4-$B$4^4)/4-L6*(1/$B$5-1/$B$4))</f>
        <v>0</v>
      </c>
      <c r="O4" s="15">
        <f>$B$3*(L2*LN($B$5/$B$4)+L3*($B$5-$B$4)+L4*($B$5^2-$B$4^2)/2+L5*($B$5^3-$B$4^3)/3-2*L6*(1/$B$5^2-1/$B$4^2))-SUM(A10:A109)*$B$3*LN($B$7/$B$6)</f>
        <v>0</v>
      </c>
    </row>
    <row r="5" spans="1:16" ht="20.25" x14ac:dyDescent="0.35">
      <c r="A5" s="10" t="s">
        <v>73</v>
      </c>
      <c r="B5" s="2">
        <v>600</v>
      </c>
      <c r="J5" s="8" t="s">
        <v>183</v>
      </c>
      <c r="K5" s="8" t="s">
        <v>79</v>
      </c>
      <c r="L5" s="17">
        <f>SUMPRODUCT(A10:A109,I10:I109)</f>
        <v>0</v>
      </c>
      <c r="N5" s="18" t="s">
        <v>91</v>
      </c>
      <c r="O5" s="18"/>
    </row>
    <row r="6" spans="1:16" ht="20.25" x14ac:dyDescent="0.35">
      <c r="A6" s="10" t="s">
        <v>88</v>
      </c>
      <c r="B6" s="2">
        <v>1</v>
      </c>
      <c r="C6" s="19" t="s">
        <v>188</v>
      </c>
      <c r="D6" s="19"/>
      <c r="J6" s="8" t="s">
        <v>184</v>
      </c>
      <c r="K6" s="8" t="s">
        <v>179</v>
      </c>
      <c r="L6" s="20">
        <f>SUMPRODUCT(A10:A109,J10:J109)</f>
        <v>0</v>
      </c>
    </row>
    <row r="7" spans="1:16" ht="17.25" x14ac:dyDescent="0.25">
      <c r="A7" s="10" t="s">
        <v>89</v>
      </c>
      <c r="B7" s="3">
        <v>10</v>
      </c>
      <c r="C7" s="19"/>
      <c r="D7" s="19"/>
      <c r="F7" s="21" t="s">
        <v>85</v>
      </c>
      <c r="G7" s="21"/>
      <c r="H7" s="21"/>
      <c r="I7" s="21"/>
      <c r="J7" s="21"/>
      <c r="N7" s="18" t="s">
        <v>90</v>
      </c>
      <c r="O7" s="18"/>
    </row>
    <row r="8" spans="1:16" ht="15.75" customHeight="1" x14ac:dyDescent="0.25">
      <c r="A8" s="22" t="s">
        <v>196</v>
      </c>
      <c r="B8" s="23"/>
      <c r="C8" s="24"/>
      <c r="D8" s="25"/>
      <c r="E8" s="24"/>
      <c r="F8" s="26"/>
      <c r="G8" s="26"/>
      <c r="H8" s="26"/>
      <c r="I8" s="26"/>
      <c r="J8" s="26"/>
      <c r="K8" s="24"/>
      <c r="L8" s="27"/>
      <c r="M8" s="27"/>
      <c r="N8" s="28"/>
      <c r="O8" s="27"/>
      <c r="P8" s="29"/>
    </row>
    <row r="9" spans="1:16" ht="36.75" x14ac:dyDescent="0.35">
      <c r="A9" s="10" t="s">
        <v>75</v>
      </c>
      <c r="B9" s="24" t="s">
        <v>193</v>
      </c>
      <c r="C9" s="24" t="s">
        <v>194</v>
      </c>
      <c r="D9" s="30" t="s">
        <v>103</v>
      </c>
      <c r="E9" s="10" t="s">
        <v>195</v>
      </c>
      <c r="F9" s="31" t="s">
        <v>80</v>
      </c>
      <c r="G9" s="31" t="s">
        <v>81</v>
      </c>
      <c r="H9" s="31" t="s">
        <v>82</v>
      </c>
      <c r="I9" s="31" t="s">
        <v>83</v>
      </c>
      <c r="J9" s="31" t="s">
        <v>84</v>
      </c>
      <c r="K9" s="32" t="s">
        <v>104</v>
      </c>
      <c r="L9" s="10" t="s">
        <v>186</v>
      </c>
      <c r="M9" s="10" t="s">
        <v>187</v>
      </c>
      <c r="N9" s="11" t="s">
        <v>189</v>
      </c>
      <c r="O9" s="12" t="s">
        <v>190</v>
      </c>
    </row>
    <row r="10" spans="1:16" ht="15.75" x14ac:dyDescent="0.25">
      <c r="A10" s="4">
        <v>0</v>
      </c>
      <c r="B10" s="24" t="s">
        <v>39</v>
      </c>
      <c r="C10" s="24" t="s">
        <v>92</v>
      </c>
      <c r="D10" s="33">
        <v>16.042999999999999</v>
      </c>
      <c r="E10" s="33">
        <f>F10+G10*298.15+H10*298.15^2+I10*298.15^3+J10/298.15^2</f>
        <v>4.2776456871200272</v>
      </c>
      <c r="F10" s="33">
        <v>0.15909000000000001</v>
      </c>
      <c r="G10" s="34">
        <v>1.2418999999999999E-2</v>
      </c>
      <c r="H10" s="35">
        <v>-4.4710000000000001E-6</v>
      </c>
      <c r="I10" s="35">
        <v>5.7323999999999998E-10</v>
      </c>
      <c r="J10" s="36">
        <v>70944.100000000006</v>
      </c>
      <c r="K10" s="32">
        <v>1500</v>
      </c>
      <c r="L10" s="27">
        <f>F10+G10*$B$4+H10*$B$4^2+I10*$B$4^3+J10/$B$4^2</f>
        <v>4.2776456871200272</v>
      </c>
      <c r="M10" s="27">
        <f>F10+G10*$B$5+H10*$B$5^2+I10*$B$5^3+J10/$B$5^2</f>
        <v>6.3218167844444446</v>
      </c>
      <c r="N10" s="28">
        <f>$B$3*(F10*($B$5-$B$4)+G10*($B$5^2-$B$4^2)/2+H10*($B$5^3-$B$4^3)/3+I10*($B$5^4-$B$4^4)/4-J10*(1/$B$5-1/$B$4))</f>
        <v>13187.60705886363</v>
      </c>
      <c r="O10" s="27">
        <f>$B$3*(F10*LN($B$5/$B$4)+G10*($B$5-$B$4)+H10*($B$5^2-$B$4^2)/2+I10*($B$5^3-$B$4^3)/3-2*J10*(1/$B$5^2-1/$B$4^2))-$B$3*LN($B$7/$B$6)</f>
        <v>18.203703445460604</v>
      </c>
      <c r="P10" s="29"/>
    </row>
    <row r="11" spans="1:16" ht="15.75" x14ac:dyDescent="0.25">
      <c r="A11" s="5">
        <v>0</v>
      </c>
      <c r="B11" s="24" t="s">
        <v>40</v>
      </c>
      <c r="C11" s="24" t="s">
        <v>93</v>
      </c>
      <c r="D11" s="33">
        <v>30.07</v>
      </c>
      <c r="E11" s="33">
        <f t="shared" ref="E11:E26" si="0">F11+G11*298.15+H11*298.15^2+I11*298.15^3+J11/298.15^2</f>
        <v>6.3166631028993949</v>
      </c>
      <c r="F11" s="33">
        <v>-1.14259</v>
      </c>
      <c r="G11" s="34">
        <v>2.6653E-2</v>
      </c>
      <c r="H11" s="35">
        <v>-1.3532E-5</v>
      </c>
      <c r="I11" s="35">
        <v>2.7137999999999999E-9</v>
      </c>
      <c r="J11" s="36">
        <v>57215.5</v>
      </c>
      <c r="K11" s="32">
        <v>1500</v>
      </c>
      <c r="L11" s="27">
        <f t="shared" ref="L11:L73" si="1">F11+G11*$B$4+H11*$B$4^2+I11*$B$4^3+J11/$B$4^2</f>
        <v>6.3166631028993949</v>
      </c>
      <c r="M11" s="27">
        <f t="shared" ref="M11:M73" si="2">F11+G11*$B$5+H11*$B$5^2+I11*$B$5^3+J11/$B$5^2</f>
        <v>10.722802744444444</v>
      </c>
      <c r="N11" s="28">
        <f t="shared" ref="N11:N73" si="3">$B$3*(F11*($B$5-$B$4)+G11*($B$5^2-$B$4^2)/2+H11*($B$5^3-$B$4^3)/3+I11*($B$5^4-$B$4^4)/4-J11*(1/$B$5-1/$B$4))</f>
        <v>21552.917141102451</v>
      </c>
      <c r="O11" s="27">
        <f t="shared" ref="O11:O73" si="4">$B$3*(F11*LN($B$5/$B$4)+G11*($B$5-$B$4)+H11*($B$5^2-$B$4^2)/2+I11*($B$5^3-$B$4^3)/3-2*J11*(1/$B$5^2-1/$B$4^2))-$B$3*LN($B$7/$B$6)</f>
        <v>35.335353871192446</v>
      </c>
      <c r="P11" s="29"/>
    </row>
    <row r="12" spans="1:16" ht="15.75" x14ac:dyDescent="0.25">
      <c r="A12" s="5">
        <v>0</v>
      </c>
      <c r="B12" s="24" t="s">
        <v>41</v>
      </c>
      <c r="C12" s="24" t="s">
        <v>94</v>
      </c>
      <c r="D12" s="33">
        <v>44.097000000000001</v>
      </c>
      <c r="E12" s="33">
        <f t="shared" si="0"/>
        <v>8.8743164538884614</v>
      </c>
      <c r="F12" s="33">
        <v>-1.7621800000000001</v>
      </c>
      <c r="G12" s="34">
        <v>3.9999E-2</v>
      </c>
      <c r="H12" s="35">
        <v>-2.2109000000000001E-5</v>
      </c>
      <c r="I12" s="35">
        <v>4.8352999999999996E-9</v>
      </c>
      <c r="J12" s="36">
        <v>48712.4</v>
      </c>
      <c r="K12" s="32">
        <v>1500</v>
      </c>
      <c r="L12" s="27">
        <f t="shared" si="1"/>
        <v>8.8743164538884614</v>
      </c>
      <c r="M12" s="27">
        <f t="shared" si="2"/>
        <v>15.457717022222221</v>
      </c>
      <c r="N12" s="28">
        <f t="shared" si="3"/>
        <v>30951.881831508188</v>
      </c>
      <c r="O12" s="27">
        <f t="shared" si="4"/>
        <v>55.475892948551014</v>
      </c>
      <c r="P12" s="29"/>
    </row>
    <row r="13" spans="1:16" ht="15.75" x14ac:dyDescent="0.25">
      <c r="A13" s="5">
        <v>0</v>
      </c>
      <c r="B13" s="24" t="s">
        <v>42</v>
      </c>
      <c r="C13" s="24" t="s">
        <v>95</v>
      </c>
      <c r="D13" s="33">
        <v>58.124000000000002</v>
      </c>
      <c r="E13" s="33">
        <f t="shared" si="0"/>
        <v>11.879569497192062</v>
      </c>
      <c r="F13" s="33">
        <v>-2.2225899999999998</v>
      </c>
      <c r="G13" s="34">
        <v>5.2909999999999999E-2</v>
      </c>
      <c r="H13" s="35">
        <v>-3.0159999999999999E-5</v>
      </c>
      <c r="I13" s="35">
        <v>6.7623999999999997E-9</v>
      </c>
      <c r="J13" s="36">
        <v>73678.5</v>
      </c>
      <c r="K13" s="32">
        <v>1500</v>
      </c>
      <c r="L13" s="27">
        <f t="shared" si="1"/>
        <v>11.879569497192062</v>
      </c>
      <c r="M13" s="27">
        <f t="shared" si="2"/>
        <v>20.331150900000001</v>
      </c>
      <c r="N13" s="28">
        <f t="shared" si="3"/>
        <v>40956.667486093727</v>
      </c>
      <c r="O13" s="27">
        <f t="shared" si="4"/>
        <v>80.65567481720754</v>
      </c>
      <c r="P13" s="29"/>
    </row>
    <row r="14" spans="1:16" ht="15.75" x14ac:dyDescent="0.25">
      <c r="A14" s="5">
        <v>0</v>
      </c>
      <c r="B14" s="24" t="s">
        <v>43</v>
      </c>
      <c r="C14" s="24" t="s">
        <v>95</v>
      </c>
      <c r="D14" s="33">
        <v>58.124000000000002</v>
      </c>
      <c r="E14" s="33">
        <f t="shared" si="0"/>
        <v>11.665408804611493</v>
      </c>
      <c r="F14" s="33">
        <v>-2.3266</v>
      </c>
      <c r="G14" s="34">
        <v>5.3918000000000001E-2</v>
      </c>
      <c r="H14" s="35">
        <v>-3.1182000000000001E-5</v>
      </c>
      <c r="I14" s="35">
        <v>7.0511999999999998E-9</v>
      </c>
      <c r="J14" s="36">
        <v>44566.7</v>
      </c>
      <c r="K14" s="32">
        <v>1500</v>
      </c>
      <c r="L14" s="27">
        <f t="shared" si="1"/>
        <v>11.665408804611493</v>
      </c>
      <c r="M14" s="27">
        <f t="shared" si="2"/>
        <v>20.445535588888887</v>
      </c>
      <c r="N14" s="28">
        <f t="shared" si="3"/>
        <v>40959.593884697613</v>
      </c>
      <c r="O14" s="27">
        <f t="shared" si="4"/>
        <v>77.47959410485592</v>
      </c>
      <c r="P14" s="29"/>
    </row>
    <row r="15" spans="1:16" ht="15.75" x14ac:dyDescent="0.25">
      <c r="A15" s="5">
        <v>0</v>
      </c>
      <c r="B15" s="24" t="s">
        <v>44</v>
      </c>
      <c r="C15" s="24" t="s">
        <v>96</v>
      </c>
      <c r="D15" s="33">
        <v>72.150999999999996</v>
      </c>
      <c r="E15" s="33">
        <f t="shared" si="0"/>
        <v>14.470331422594271</v>
      </c>
      <c r="F15" s="33">
        <v>-4.0097800000000001</v>
      </c>
      <c r="G15" s="34">
        <v>6.8636000000000003E-2</v>
      </c>
      <c r="H15" s="35">
        <v>-3.9975999999999998E-5</v>
      </c>
      <c r="I15" s="35">
        <v>9.1053000000000008E-9</v>
      </c>
      <c r="J15" s="36">
        <v>118101</v>
      </c>
      <c r="K15" s="32">
        <v>1500</v>
      </c>
      <c r="L15" s="27">
        <f t="shared" si="1"/>
        <v>14.470331422594271</v>
      </c>
      <c r="M15" s="27">
        <f t="shared" si="2"/>
        <v>25.07526313333334</v>
      </c>
      <c r="N15" s="28">
        <f t="shared" si="3"/>
        <v>50255.487753415808</v>
      </c>
      <c r="O15" s="27">
        <f t="shared" si="4"/>
        <v>106.15567043566202</v>
      </c>
      <c r="P15" s="29"/>
    </row>
    <row r="16" spans="1:16" ht="15.75" x14ac:dyDescent="0.25">
      <c r="A16" s="5">
        <v>0</v>
      </c>
      <c r="B16" s="24" t="s">
        <v>45</v>
      </c>
      <c r="C16" s="24" t="s">
        <v>96</v>
      </c>
      <c r="D16" s="33">
        <v>72.150999999999996</v>
      </c>
      <c r="E16" s="33">
        <f t="shared" si="0"/>
        <v>14.31782942385691</v>
      </c>
      <c r="F16" s="33">
        <v>-1.7887</v>
      </c>
      <c r="G16" s="34">
        <v>6.1897000000000001E-2</v>
      </c>
      <c r="H16" s="35">
        <v>-3.2425999999999998E-5</v>
      </c>
      <c r="I16" s="35">
        <v>6.7245000000000001E-9</v>
      </c>
      <c r="J16" s="36">
        <v>31661.5</v>
      </c>
      <c r="K16" s="32">
        <v>1500</v>
      </c>
      <c r="L16" s="27">
        <f t="shared" si="1"/>
        <v>14.31782942385691</v>
      </c>
      <c r="M16" s="27">
        <f t="shared" si="2"/>
        <v>25.216580611111112</v>
      </c>
      <c r="N16" s="28">
        <f t="shared" si="3"/>
        <v>50384.774014777198</v>
      </c>
      <c r="O16" s="27">
        <f t="shared" si="4"/>
        <v>97.239571442805783</v>
      </c>
      <c r="P16" s="29"/>
    </row>
    <row r="17" spans="1:16" ht="15.75" x14ac:dyDescent="0.25">
      <c r="A17" s="5">
        <v>0</v>
      </c>
      <c r="B17" s="24" t="s">
        <v>46</v>
      </c>
      <c r="C17" s="24" t="s">
        <v>96</v>
      </c>
      <c r="D17" s="33">
        <v>72.150999999999996</v>
      </c>
      <c r="E17" s="33">
        <f t="shared" si="0"/>
        <v>14.52754612669465</v>
      </c>
      <c r="F17" s="33">
        <v>-1.99E-3</v>
      </c>
      <c r="G17" s="34">
        <v>5.6848999999999997E-2</v>
      </c>
      <c r="H17" s="35">
        <v>-2.5752999999999999E-5</v>
      </c>
      <c r="I17" s="35">
        <v>4.7544999999999997E-9</v>
      </c>
      <c r="J17" s="36">
        <v>-22821.8</v>
      </c>
      <c r="K17" s="32">
        <v>1500</v>
      </c>
      <c r="L17" s="27">
        <f t="shared" si="1"/>
        <v>14.52754612669465</v>
      </c>
      <c r="M17" s="27">
        <f t="shared" si="2"/>
        <v>25.799908111111115</v>
      </c>
      <c r="N17" s="28">
        <f t="shared" si="3"/>
        <v>51421.363537545083</v>
      </c>
      <c r="O17" s="27">
        <f t="shared" si="4"/>
        <v>93.770561063523616</v>
      </c>
      <c r="P17" s="29"/>
    </row>
    <row r="18" spans="1:16" ht="15.75" x14ac:dyDescent="0.25">
      <c r="A18" s="5">
        <v>0</v>
      </c>
      <c r="B18" s="24" t="s">
        <v>47</v>
      </c>
      <c r="C18" s="24" t="s">
        <v>97</v>
      </c>
      <c r="D18" s="33">
        <v>86.177999999999997</v>
      </c>
      <c r="E18" s="33">
        <f t="shared" si="0"/>
        <v>17.18949304471677</v>
      </c>
      <c r="F18" s="33">
        <v>-4.9601899999999999</v>
      </c>
      <c r="G18" s="34">
        <v>8.3450999999999997E-2</v>
      </c>
      <c r="H18" s="35">
        <v>-5.0878999999999999E-5</v>
      </c>
      <c r="I18" s="35">
        <v>1.2123E-8</v>
      </c>
      <c r="J18" s="36">
        <v>130697.60000000001</v>
      </c>
      <c r="K18" s="32">
        <v>1500</v>
      </c>
      <c r="L18" s="27">
        <f t="shared" si="1"/>
        <v>17.18949304471677</v>
      </c>
      <c r="M18" s="27">
        <f t="shared" si="2"/>
        <v>29.775586888888892</v>
      </c>
      <c r="N18" s="28">
        <f t="shared" si="3"/>
        <v>59780.957188639259</v>
      </c>
      <c r="O18" s="27">
        <f t="shared" si="4"/>
        <v>128.88082225586805</v>
      </c>
      <c r="P18" s="29"/>
    </row>
    <row r="19" spans="1:16" ht="15.75" x14ac:dyDescent="0.25">
      <c r="A19" s="5">
        <v>0</v>
      </c>
      <c r="B19" s="24" t="s">
        <v>48</v>
      </c>
      <c r="C19" s="24" t="s">
        <v>97</v>
      </c>
      <c r="D19" s="33">
        <v>86.177999999999997</v>
      </c>
      <c r="E19" s="33">
        <f t="shared" si="0"/>
        <v>17.141711004441827</v>
      </c>
      <c r="F19" s="33">
        <v>-2.6233900000000001</v>
      </c>
      <c r="G19" s="34">
        <v>7.7612E-2</v>
      </c>
      <c r="H19" s="35">
        <v>-4.4777999999999997E-5</v>
      </c>
      <c r="I19" s="35">
        <v>1.0331E-8</v>
      </c>
      <c r="J19" s="36">
        <v>29489.9</v>
      </c>
      <c r="K19" s="32">
        <v>1500</v>
      </c>
      <c r="L19" s="27">
        <f t="shared" si="1"/>
        <v>17.141711004441827</v>
      </c>
      <c r="M19" s="27">
        <f t="shared" si="2"/>
        <v>30.13714238888889</v>
      </c>
      <c r="N19" s="28">
        <f t="shared" si="3"/>
        <v>60395.748532804377</v>
      </c>
      <c r="O19" s="27">
        <f t="shared" si="4"/>
        <v>119.4920301820043</v>
      </c>
      <c r="P19" s="29"/>
    </row>
    <row r="20" spans="1:16" ht="15.75" x14ac:dyDescent="0.25">
      <c r="A20" s="5">
        <v>0</v>
      </c>
      <c r="B20" s="24" t="s">
        <v>49</v>
      </c>
      <c r="C20" s="24" t="s">
        <v>97</v>
      </c>
      <c r="D20" s="33">
        <v>86.177999999999997</v>
      </c>
      <c r="E20" s="33">
        <f t="shared" si="0"/>
        <v>16.8738054314748</v>
      </c>
      <c r="F20" s="33">
        <v>-3.0919500000000002</v>
      </c>
      <c r="G20" s="34">
        <v>7.7778E-2</v>
      </c>
      <c r="H20" s="35">
        <v>-4.4342999999999999E-5</v>
      </c>
      <c r="I20" s="35">
        <v>1.0052E-8</v>
      </c>
      <c r="J20" s="36">
        <v>40147.1</v>
      </c>
      <c r="K20" s="32">
        <v>1500</v>
      </c>
      <c r="L20" s="27">
        <f t="shared" si="1"/>
        <v>16.8738054314748</v>
      </c>
      <c r="M20" s="27">
        <f t="shared" si="2"/>
        <v>29.894121722222231</v>
      </c>
      <c r="N20" s="28">
        <f t="shared" si="3"/>
        <v>59714.316323394312</v>
      </c>
      <c r="O20" s="27">
        <f t="shared" si="4"/>
        <v>119.02925859911034</v>
      </c>
      <c r="P20" s="29"/>
    </row>
    <row r="21" spans="1:16" ht="15.75" x14ac:dyDescent="0.25">
      <c r="A21" s="5">
        <v>0</v>
      </c>
      <c r="B21" s="24" t="s">
        <v>50</v>
      </c>
      <c r="C21" s="24" t="s">
        <v>97</v>
      </c>
      <c r="D21" s="33">
        <v>86.177999999999997</v>
      </c>
      <c r="E21" s="33">
        <f t="shared" si="0"/>
        <v>17.042957183955316</v>
      </c>
      <c r="F21" s="33">
        <v>-2.8543500000000002</v>
      </c>
      <c r="G21" s="34">
        <v>7.6244000000000006E-2</v>
      </c>
      <c r="H21" s="35">
        <v>-4.0250999999999998E-5</v>
      </c>
      <c r="I21" s="35">
        <v>8.6868999999999999E-9</v>
      </c>
      <c r="J21" s="36">
        <v>45600</v>
      </c>
      <c r="K21" s="32">
        <v>1500</v>
      </c>
      <c r="L21" s="27">
        <f t="shared" si="1"/>
        <v>17.042957183955316</v>
      </c>
      <c r="M21" s="27">
        <f t="shared" si="2"/>
        <v>30.404727066666663</v>
      </c>
      <c r="N21" s="28">
        <f t="shared" si="3"/>
        <v>60461.931312268578</v>
      </c>
      <c r="O21" s="27">
        <f t="shared" si="4"/>
        <v>121.2239099800675</v>
      </c>
      <c r="P21" s="29"/>
    </row>
    <row r="22" spans="1:16" ht="15.75" x14ac:dyDescent="0.25">
      <c r="A22" s="5">
        <v>0</v>
      </c>
      <c r="B22" s="24" t="s">
        <v>51</v>
      </c>
      <c r="C22" s="24" t="s">
        <v>97</v>
      </c>
      <c r="D22" s="33">
        <v>86.177999999999997</v>
      </c>
      <c r="E22" s="33">
        <f t="shared" si="0"/>
        <v>16.782778818872679</v>
      </c>
      <c r="F22" s="33">
        <v>-1.31569</v>
      </c>
      <c r="G22" s="34">
        <v>7.2333999999999996E-2</v>
      </c>
      <c r="H22" s="35">
        <v>-3.8062000000000003E-5</v>
      </c>
      <c r="I22" s="35">
        <v>8.0767999999999992E-9</v>
      </c>
      <c r="J22" s="36">
        <v>-26536.1</v>
      </c>
      <c r="K22" s="32">
        <v>1500</v>
      </c>
      <c r="L22" s="27">
        <f t="shared" si="1"/>
        <v>16.782778818872679</v>
      </c>
      <c r="M22" s="27">
        <f t="shared" si="2"/>
        <v>30.053267411111111</v>
      </c>
      <c r="N22" s="28">
        <f t="shared" si="3"/>
        <v>59900.067656227009</v>
      </c>
      <c r="O22" s="27">
        <f t="shared" si="4"/>
        <v>112.34262623554991</v>
      </c>
      <c r="P22" s="29"/>
    </row>
    <row r="23" spans="1:16" ht="15.75" x14ac:dyDescent="0.25">
      <c r="A23" s="5">
        <v>0</v>
      </c>
      <c r="B23" s="24" t="s">
        <v>52</v>
      </c>
      <c r="C23" s="24" t="s">
        <v>98</v>
      </c>
      <c r="D23" s="33">
        <v>100.205</v>
      </c>
      <c r="E23" s="33">
        <f t="shared" si="0"/>
        <v>19.929077024370656</v>
      </c>
      <c r="F23" s="33">
        <v>-5.5468299999999999</v>
      </c>
      <c r="G23" s="34">
        <v>9.6851000000000007E-2</v>
      </c>
      <c r="H23" s="35">
        <v>-5.9858000000000002E-5</v>
      </c>
      <c r="I23" s="35">
        <v>1.4353E-8</v>
      </c>
      <c r="J23" s="36">
        <v>136927.70000000001</v>
      </c>
      <c r="K23" s="32">
        <v>1500</v>
      </c>
      <c r="L23" s="27">
        <f t="shared" si="1"/>
        <v>19.929077024370656</v>
      </c>
      <c r="M23" s="27">
        <f t="shared" si="2"/>
        <v>34.495492722222224</v>
      </c>
      <c r="N23" s="28">
        <f t="shared" si="3"/>
        <v>69346.488152923295</v>
      </c>
      <c r="O23" s="27">
        <f t="shared" si="4"/>
        <v>151.02780335256136</v>
      </c>
      <c r="P23" s="29"/>
    </row>
    <row r="24" spans="1:16" ht="15.75" x14ac:dyDescent="0.25">
      <c r="A24" s="5">
        <v>0</v>
      </c>
      <c r="B24" s="24" t="s">
        <v>53</v>
      </c>
      <c r="C24" s="24" t="s">
        <v>99</v>
      </c>
      <c r="D24" s="33">
        <v>114.232</v>
      </c>
      <c r="E24" s="33">
        <f t="shared" si="0"/>
        <v>22.652088452177654</v>
      </c>
      <c r="F24" s="33">
        <v>-6.4104099999999997</v>
      </c>
      <c r="G24" s="34">
        <v>0.110928</v>
      </c>
      <c r="H24" s="35">
        <v>-6.9278999999999999E-5</v>
      </c>
      <c r="I24" s="35">
        <v>1.6589000000000001E-8</v>
      </c>
      <c r="J24" s="36">
        <v>151838.39999999999</v>
      </c>
      <c r="K24" s="32">
        <v>1500</v>
      </c>
      <c r="L24" s="27">
        <f t="shared" si="1"/>
        <v>22.652088452177654</v>
      </c>
      <c r="M24" s="27">
        <f t="shared" si="2"/>
        <v>39.210947333333337</v>
      </c>
      <c r="N24" s="28">
        <f t="shared" si="3"/>
        <v>78871.162896636277</v>
      </c>
      <c r="O24" s="27">
        <f t="shared" si="4"/>
        <v>173.99139890043179</v>
      </c>
      <c r="P24" s="29"/>
    </row>
    <row r="25" spans="1:16" ht="15.75" x14ac:dyDescent="0.25">
      <c r="A25" s="5">
        <v>0</v>
      </c>
      <c r="B25" s="24" t="s">
        <v>54</v>
      </c>
      <c r="C25" s="24" t="s">
        <v>100</v>
      </c>
      <c r="D25" s="33">
        <v>128.25899999999999</v>
      </c>
      <c r="E25" s="33">
        <f t="shared" si="0"/>
        <v>25.380998465804272</v>
      </c>
      <c r="F25" s="33">
        <v>-7.64046</v>
      </c>
      <c r="G25" s="34">
        <v>0.12646099999999999</v>
      </c>
      <c r="H25" s="35">
        <v>-8.0672000000000003E-5</v>
      </c>
      <c r="I25" s="35">
        <v>1.9674000000000001E-8</v>
      </c>
      <c r="J25" s="36">
        <v>174843.6</v>
      </c>
      <c r="K25" s="32">
        <v>1500</v>
      </c>
      <c r="L25" s="27">
        <f t="shared" si="1"/>
        <v>25.380998465804272</v>
      </c>
      <c r="M25" s="27">
        <f t="shared" si="2"/>
        <v>43.929480666666656</v>
      </c>
      <c r="N25" s="28">
        <f t="shared" si="3"/>
        <v>88409.74651419594</v>
      </c>
      <c r="O25" s="27">
        <f t="shared" si="4"/>
        <v>197.84187358569025</v>
      </c>
      <c r="P25" s="29"/>
    </row>
    <row r="26" spans="1:16" ht="15.75" x14ac:dyDescent="0.25">
      <c r="A26" s="5">
        <v>0</v>
      </c>
      <c r="B26" s="24" t="s">
        <v>55</v>
      </c>
      <c r="C26" s="24" t="s">
        <v>101</v>
      </c>
      <c r="D26" s="33">
        <v>142.286</v>
      </c>
      <c r="E26" s="33">
        <f t="shared" si="0"/>
        <v>28.128203991393708</v>
      </c>
      <c r="F26" s="33">
        <v>-8.1610300000000002</v>
      </c>
      <c r="G26" s="34">
        <v>0.13954900000000001</v>
      </c>
      <c r="H26" s="35">
        <v>-8.9109000000000004E-5</v>
      </c>
      <c r="I26" s="35">
        <v>2.1608000000000001E-8</v>
      </c>
      <c r="J26" s="36">
        <v>180561.6</v>
      </c>
      <c r="K26" s="32">
        <v>1500</v>
      </c>
      <c r="L26" s="27">
        <f t="shared" si="1"/>
        <v>28.128203991393708</v>
      </c>
      <c r="M26" s="27">
        <f t="shared" si="2"/>
        <v>48.658017999999998</v>
      </c>
      <c r="N26" s="28">
        <f t="shared" si="3"/>
        <v>97992.043077183116</v>
      </c>
      <c r="O26" s="27">
        <f t="shared" si="4"/>
        <v>219.97325734201834</v>
      </c>
      <c r="P26" s="29"/>
    </row>
    <row r="27" spans="1:16" ht="15.75" x14ac:dyDescent="0.25">
      <c r="A27" s="37"/>
      <c r="B27" s="24"/>
      <c r="C27" s="24"/>
      <c r="D27" s="33"/>
      <c r="E27" s="33"/>
      <c r="F27" s="33"/>
      <c r="G27" s="34"/>
      <c r="H27" s="35"/>
      <c r="I27" s="35"/>
      <c r="J27" s="36"/>
      <c r="K27" s="32"/>
      <c r="L27" s="27"/>
      <c r="M27" s="27"/>
      <c r="N27" s="28"/>
      <c r="O27" s="27"/>
      <c r="P27" s="29"/>
    </row>
    <row r="28" spans="1:16" ht="15.75" customHeight="1" x14ac:dyDescent="0.25">
      <c r="A28" s="22" t="s">
        <v>102</v>
      </c>
      <c r="B28" s="23"/>
      <c r="C28" s="24"/>
      <c r="D28" s="25"/>
      <c r="E28" s="24"/>
      <c r="F28" s="26"/>
      <c r="G28" s="26"/>
      <c r="H28" s="26"/>
      <c r="I28" s="26"/>
      <c r="J28" s="26"/>
      <c r="K28" s="24"/>
      <c r="L28" s="27"/>
      <c r="M28" s="27"/>
      <c r="N28" s="28"/>
      <c r="O28" s="27"/>
      <c r="P28" s="29"/>
    </row>
    <row r="29" spans="1:16" ht="36.75" x14ac:dyDescent="0.35">
      <c r="A29" s="16" t="s">
        <v>75</v>
      </c>
      <c r="B29" s="24" t="s">
        <v>193</v>
      </c>
      <c r="C29" s="24" t="s">
        <v>194</v>
      </c>
      <c r="D29" s="30" t="s">
        <v>103</v>
      </c>
      <c r="E29" s="10" t="s">
        <v>195</v>
      </c>
      <c r="F29" s="31" t="s">
        <v>80</v>
      </c>
      <c r="G29" s="31" t="s">
        <v>81</v>
      </c>
      <c r="H29" s="31" t="s">
        <v>82</v>
      </c>
      <c r="I29" s="31" t="s">
        <v>83</v>
      </c>
      <c r="J29" s="31" t="s">
        <v>84</v>
      </c>
      <c r="K29" s="32" t="s">
        <v>104</v>
      </c>
      <c r="L29" s="10" t="s">
        <v>186</v>
      </c>
      <c r="M29" s="10" t="s">
        <v>187</v>
      </c>
      <c r="N29" s="11" t="s">
        <v>189</v>
      </c>
      <c r="O29" s="12" t="s">
        <v>190</v>
      </c>
    </row>
    <row r="30" spans="1:16" ht="15.75" x14ac:dyDescent="0.25">
      <c r="A30" s="5">
        <v>0</v>
      </c>
      <c r="B30" s="24" t="s">
        <v>12</v>
      </c>
      <c r="C30" s="24" t="s">
        <v>105</v>
      </c>
      <c r="D30" s="25">
        <v>28.053999999999998</v>
      </c>
      <c r="E30" s="33">
        <f t="shared" ref="E30:E43" si="5">F30+G30*298.16+H30*298.15^2+I30*298.15^3+J30/298.15^2</f>
        <v>5.2159632607886186</v>
      </c>
      <c r="F30" s="33">
        <v>1.9993000000000001</v>
      </c>
      <c r="G30" s="34">
        <v>1.3916E-2</v>
      </c>
      <c r="H30" s="35">
        <v>-5.3561000000000003E-6</v>
      </c>
      <c r="I30" s="35">
        <v>7.3142000000000004E-10</v>
      </c>
      <c r="J30" s="36">
        <v>-42295</v>
      </c>
      <c r="K30" s="32">
        <v>3000</v>
      </c>
      <c r="L30" s="27">
        <f t="shared" si="1"/>
        <v>5.2158241007886179</v>
      </c>
      <c r="M30" s="27">
        <f t="shared" si="2"/>
        <v>8.4612046088888899</v>
      </c>
      <c r="N30" s="28">
        <f t="shared" si="3"/>
        <v>17479.472412056461</v>
      </c>
      <c r="O30" s="27">
        <f t="shared" si="4"/>
        <v>15.793961399037592</v>
      </c>
      <c r="P30" s="29"/>
    </row>
    <row r="31" spans="1:16" ht="15.75" x14ac:dyDescent="0.25">
      <c r="A31" s="5">
        <v>0</v>
      </c>
      <c r="B31" s="24" t="s">
        <v>13</v>
      </c>
      <c r="C31" s="24" t="s">
        <v>106</v>
      </c>
      <c r="D31" s="25">
        <v>42.081000000000003</v>
      </c>
      <c r="E31" s="33">
        <f t="shared" si="5"/>
        <v>7.8113243503522494</v>
      </c>
      <c r="F31" s="33">
        <v>3.0834000000000001</v>
      </c>
      <c r="G31" s="34">
        <v>2.1287E-2</v>
      </c>
      <c r="H31" s="35">
        <v>-8.0855999999999993E-6</v>
      </c>
      <c r="I31" s="35">
        <v>1.0803999999999999E-9</v>
      </c>
      <c r="J31" s="36">
        <v>-82571.8</v>
      </c>
      <c r="K31" s="32">
        <v>3000</v>
      </c>
      <c r="L31" s="27">
        <f t="shared" si="1"/>
        <v>7.8111114803522508</v>
      </c>
      <c r="M31" s="27">
        <f t="shared" si="2"/>
        <v>12.948784288888888</v>
      </c>
      <c r="N31" s="28">
        <f t="shared" si="3"/>
        <v>26596.980610795363</v>
      </c>
      <c r="O31" s="27">
        <f t="shared" si="4"/>
        <v>32.028810579307098</v>
      </c>
      <c r="P31" s="29"/>
    </row>
    <row r="32" spans="1:16" ht="15.75" x14ac:dyDescent="0.25">
      <c r="A32" s="5">
        <v>0</v>
      </c>
      <c r="B32" s="24" t="s">
        <v>14</v>
      </c>
      <c r="C32" s="24" t="s">
        <v>107</v>
      </c>
      <c r="D32" s="25">
        <v>56.107999999999997</v>
      </c>
      <c r="E32" s="33">
        <f t="shared" si="5"/>
        <v>10.409404442707832</v>
      </c>
      <c r="F32" s="33">
        <v>4.2919</v>
      </c>
      <c r="G32" s="34">
        <v>2.8953699999999999E-2</v>
      </c>
      <c r="H32" s="35">
        <v>-1.1168E-5</v>
      </c>
      <c r="I32" s="35">
        <v>1.515E-9</v>
      </c>
      <c r="J32" s="36">
        <v>-138915.70000000001</v>
      </c>
      <c r="K32" s="32">
        <v>3000</v>
      </c>
      <c r="L32" s="27">
        <f t="shared" si="1"/>
        <v>10.409114905707831</v>
      </c>
      <c r="M32" s="27">
        <f t="shared" si="2"/>
        <v>17.585003055555553</v>
      </c>
      <c r="N32" s="28">
        <f t="shared" si="3"/>
        <v>35970.861629754101</v>
      </c>
      <c r="O32" s="27">
        <f t="shared" si="4"/>
        <v>47.112967980272522</v>
      </c>
      <c r="P32" s="29"/>
    </row>
    <row r="33" spans="1:16" ht="15.75" x14ac:dyDescent="0.25">
      <c r="A33" s="5">
        <v>0</v>
      </c>
      <c r="B33" s="24" t="s">
        <v>15</v>
      </c>
      <c r="C33" s="24" t="s">
        <v>107</v>
      </c>
      <c r="D33" s="25">
        <v>56.107999999999997</v>
      </c>
      <c r="E33" s="33">
        <f t="shared" si="5"/>
        <v>9.755239655492085</v>
      </c>
      <c r="F33" s="33">
        <v>2.9207999999999998</v>
      </c>
      <c r="G33" s="34">
        <v>3.04852E-2</v>
      </c>
      <c r="H33" s="35">
        <v>-1.1778E-5</v>
      </c>
      <c r="I33" s="35">
        <v>1.5967000000000001E-9</v>
      </c>
      <c r="J33" s="36">
        <v>-111148.7</v>
      </c>
      <c r="K33" s="32">
        <v>3000</v>
      </c>
      <c r="L33" s="27">
        <f t="shared" si="1"/>
        <v>9.754934803492084</v>
      </c>
      <c r="M33" s="27">
        <f t="shared" si="2"/>
        <v>17.007980811111111</v>
      </c>
      <c r="N33" s="28">
        <f t="shared" si="3"/>
        <v>34345.813080893386</v>
      </c>
      <c r="O33" s="27">
        <f t="shared" si="4"/>
        <v>46.251350918362526</v>
      </c>
      <c r="P33" s="29"/>
    </row>
    <row r="34" spans="1:16" ht="15.75" x14ac:dyDescent="0.25">
      <c r="A34" s="5">
        <v>0</v>
      </c>
      <c r="B34" s="24" t="s">
        <v>16</v>
      </c>
      <c r="C34" s="24" t="s">
        <v>107</v>
      </c>
      <c r="D34" s="25">
        <v>56.107999999999997</v>
      </c>
      <c r="E34" s="33">
        <f t="shared" si="5"/>
        <v>10.626460504574057</v>
      </c>
      <c r="F34" s="33">
        <v>3.6987999999999999</v>
      </c>
      <c r="G34" s="34">
        <v>2.9576000000000002E-2</v>
      </c>
      <c r="H34" s="35">
        <v>-1.1375E-5</v>
      </c>
      <c r="I34" s="35">
        <v>1.5359E-9</v>
      </c>
      <c r="J34" s="36">
        <v>-81805.399999999994</v>
      </c>
      <c r="K34" s="32">
        <v>3000</v>
      </c>
      <c r="L34" s="27">
        <f t="shared" si="1"/>
        <v>10.626164744574053</v>
      </c>
      <c r="M34" s="27">
        <f t="shared" si="2"/>
        <v>17.453917177777779</v>
      </c>
      <c r="N34" s="28">
        <f t="shared" si="3"/>
        <v>35881.513121020005</v>
      </c>
      <c r="O34" s="27">
        <f t="shared" si="4"/>
        <v>53.048867062160618</v>
      </c>
      <c r="P34" s="29"/>
    </row>
    <row r="35" spans="1:16" ht="15.75" x14ac:dyDescent="0.25">
      <c r="A35" s="5">
        <v>0</v>
      </c>
      <c r="B35" s="24" t="s">
        <v>17</v>
      </c>
      <c r="C35" s="24" t="s">
        <v>107</v>
      </c>
      <c r="D35" s="25">
        <v>56.107999999999997</v>
      </c>
      <c r="E35" s="33">
        <f t="shared" si="5"/>
        <v>10.67959834591977</v>
      </c>
      <c r="F35" s="33">
        <v>4.3509000000000002</v>
      </c>
      <c r="G35" s="34">
        <v>2.8570000000000002E-2</v>
      </c>
      <c r="H35" s="35">
        <v>-1.0879999999999999E-5</v>
      </c>
      <c r="I35" s="35">
        <v>1.4572000000000001E-9</v>
      </c>
      <c r="J35" s="36">
        <v>-112111.8</v>
      </c>
      <c r="K35" s="32">
        <v>3000</v>
      </c>
      <c r="L35" s="27">
        <f t="shared" si="1"/>
        <v>10.679312645919767</v>
      </c>
      <c r="M35" s="27">
        <f t="shared" si="2"/>
        <v>17.579433533333333</v>
      </c>
      <c r="N35" s="28">
        <f t="shared" si="3"/>
        <v>36199.147682390147</v>
      </c>
      <c r="O35" s="27">
        <f t="shared" si="4"/>
        <v>50.563075266467372</v>
      </c>
      <c r="P35" s="29"/>
    </row>
    <row r="36" spans="1:16" ht="15.75" x14ac:dyDescent="0.25">
      <c r="A36" s="5">
        <v>0</v>
      </c>
      <c r="B36" s="24" t="s">
        <v>108</v>
      </c>
      <c r="C36" s="24" t="s">
        <v>109</v>
      </c>
      <c r="D36" s="25">
        <v>54.091999999999999</v>
      </c>
      <c r="E36" s="33">
        <f t="shared" si="5"/>
        <v>9.6459983284114124</v>
      </c>
      <c r="F36" s="33">
        <v>-0.29220000000000002</v>
      </c>
      <c r="G36" s="34">
        <v>4.2417999999999997E-2</v>
      </c>
      <c r="H36" s="35">
        <v>-2.8286999999999999E-5</v>
      </c>
      <c r="I36" s="35">
        <v>7.1084999999999996E-9</v>
      </c>
      <c r="J36" s="36">
        <v>-34048.400000000001</v>
      </c>
      <c r="K36" s="32">
        <v>1500</v>
      </c>
      <c r="L36" s="27">
        <f t="shared" ref="L36" si="6">F36+G36*$B$4+H36*$B$4^2+I36*$B$4^3+J36/$B$4^2</f>
        <v>9.645574148411411</v>
      </c>
      <c r="M36" s="27">
        <f t="shared" ref="M36" si="7">F36+G36*$B$5+H36*$B$5^2+I36*$B$5^3+J36/$B$5^2</f>
        <v>16.416137111111105</v>
      </c>
      <c r="N36" s="28">
        <f t="shared" ref="N36" si="8">$B$3*(F36*($B$5-$B$4)+G36*($B$5^2-$B$4^2)/2+H36*($B$5^3-$B$4^3)/3+I36*($B$5^4-$B$4^4)/4-J36*(1/$B$5-1/$B$4))</f>
        <v>33536.663654462551</v>
      </c>
      <c r="O36" s="27">
        <f t="shared" si="4"/>
        <v>52.666420386181876</v>
      </c>
      <c r="P36" s="29"/>
    </row>
    <row r="37" spans="1:16" ht="15.75" x14ac:dyDescent="0.25">
      <c r="A37" s="5">
        <v>0</v>
      </c>
      <c r="B37" s="24" t="s">
        <v>110</v>
      </c>
      <c r="C37" s="24" t="s">
        <v>111</v>
      </c>
      <c r="D37" s="25">
        <v>70.135000000000005</v>
      </c>
      <c r="E37" s="33">
        <f t="shared" si="5"/>
        <v>13.080323668120018</v>
      </c>
      <c r="F37" s="33">
        <v>-2.5547</v>
      </c>
      <c r="G37" s="34">
        <v>5.9788000000000001E-2</v>
      </c>
      <c r="H37" s="35">
        <v>-3.6034000000000001E-5</v>
      </c>
      <c r="I37" s="35">
        <v>8.3907999999999996E-9</v>
      </c>
      <c r="J37" s="36">
        <v>70175.399999999994</v>
      </c>
      <c r="K37" s="32">
        <v>1500</v>
      </c>
      <c r="L37" s="27">
        <f t="shared" si="1"/>
        <v>13.079725788120014</v>
      </c>
      <c r="M37" s="27">
        <f t="shared" si="2"/>
        <v>22.353204466666668</v>
      </c>
      <c r="N37" s="28">
        <f t="shared" si="3"/>
        <v>45152.630203795074</v>
      </c>
      <c r="O37" s="27">
        <f t="shared" si="4"/>
        <v>89.727358036905684</v>
      </c>
      <c r="P37" s="29"/>
    </row>
    <row r="38" spans="1:16" ht="15.75" x14ac:dyDescent="0.25">
      <c r="A38" s="5">
        <v>0</v>
      </c>
      <c r="B38" s="24" t="s">
        <v>112</v>
      </c>
      <c r="C38" s="24" t="s">
        <v>113</v>
      </c>
      <c r="D38" s="25">
        <v>84.162000000000006</v>
      </c>
      <c r="E38" s="33">
        <f t="shared" si="5"/>
        <v>15.817857500162685</v>
      </c>
      <c r="F38" s="33">
        <v>-3.5097999999999998</v>
      </c>
      <c r="G38" s="34">
        <v>7.4412900000000004E-2</v>
      </c>
      <c r="H38" s="35">
        <v>-4.6316000000000002E-5</v>
      </c>
      <c r="I38" s="35">
        <v>1.1043999999999999E-8</v>
      </c>
      <c r="J38" s="36">
        <v>85799</v>
      </c>
      <c r="K38" s="32">
        <v>1500</v>
      </c>
      <c r="L38" s="27">
        <f t="shared" si="1"/>
        <v>15.81711337116268</v>
      </c>
      <c r="M38" s="27">
        <f t="shared" si="2"/>
        <v>27.088014555555556</v>
      </c>
      <c r="N38" s="28">
        <f t="shared" si="3"/>
        <v>54728.476532028239</v>
      </c>
      <c r="O38" s="27">
        <f t="shared" si="4"/>
        <v>112.88301359817623</v>
      </c>
      <c r="P38" s="29"/>
    </row>
    <row r="39" spans="1:16" ht="15.75" x14ac:dyDescent="0.25">
      <c r="A39" s="5">
        <v>0</v>
      </c>
      <c r="B39" s="24" t="s">
        <v>114</v>
      </c>
      <c r="C39" s="24" t="s">
        <v>115</v>
      </c>
      <c r="D39" s="25">
        <v>98.188999999999993</v>
      </c>
      <c r="E39" s="33">
        <f t="shared" si="5"/>
        <v>18.559982340860195</v>
      </c>
      <c r="F39" s="33">
        <v>-4.5450999999999997</v>
      </c>
      <c r="G39" s="34">
        <v>8.9203500000000005E-2</v>
      </c>
      <c r="H39" s="35">
        <v>-5.6679999999999999E-5</v>
      </c>
      <c r="I39" s="35">
        <v>1.3699000000000001E-8</v>
      </c>
      <c r="J39" s="36">
        <v>105211.9</v>
      </c>
      <c r="K39" s="32">
        <v>1500</v>
      </c>
      <c r="L39" s="27">
        <f t="shared" si="1"/>
        <v>18.559090305860195</v>
      </c>
      <c r="M39" s="27">
        <f t="shared" si="2"/>
        <v>31.823439277777783</v>
      </c>
      <c r="N39" s="28">
        <f t="shared" si="3"/>
        <v>64300.347766623847</v>
      </c>
      <c r="O39" s="27">
        <f t="shared" si="4"/>
        <v>136.4305213357662</v>
      </c>
      <c r="P39" s="29"/>
    </row>
    <row r="40" spans="1:16" ht="15.75" x14ac:dyDescent="0.25">
      <c r="A40" s="5">
        <v>0</v>
      </c>
      <c r="B40" s="24" t="s">
        <v>116</v>
      </c>
      <c r="C40" s="24" t="s">
        <v>117</v>
      </c>
      <c r="D40" s="25">
        <v>112.21599999999999</v>
      </c>
      <c r="E40" s="33">
        <f t="shared" si="5"/>
        <v>21.310050900060869</v>
      </c>
      <c r="F40" s="33">
        <v>-5.6862000000000004</v>
      </c>
      <c r="G40" s="34">
        <v>0.1044691</v>
      </c>
      <c r="H40" s="35">
        <v>-6.7589999999999995E-5</v>
      </c>
      <c r="I40" s="35">
        <v>1.6548E-8</v>
      </c>
      <c r="J40" s="36">
        <v>126003.7</v>
      </c>
      <c r="K40" s="32">
        <v>1500</v>
      </c>
      <c r="L40" s="27">
        <f t="shared" si="1"/>
        <v>21.309006209060865</v>
      </c>
      <c r="M40" s="27">
        <f t="shared" si="2"/>
        <v>36.587238277777772</v>
      </c>
      <c r="N40" s="28">
        <f t="shared" si="3"/>
        <v>73923.705692971242</v>
      </c>
      <c r="O40" s="27">
        <f t="shared" si="4"/>
        <v>160.23571687818014</v>
      </c>
      <c r="P40" s="29"/>
    </row>
    <row r="41" spans="1:16" ht="15.75" x14ac:dyDescent="0.25">
      <c r="A41" s="5">
        <v>0</v>
      </c>
      <c r="B41" s="24" t="s">
        <v>118</v>
      </c>
      <c r="C41" s="24" t="s">
        <v>119</v>
      </c>
      <c r="D41" s="25">
        <v>104.152</v>
      </c>
      <c r="E41" s="33">
        <f t="shared" si="5"/>
        <v>14.547025313231757</v>
      </c>
      <c r="F41" s="33">
        <v>-3.0182000000000002</v>
      </c>
      <c r="G41" s="34">
        <v>7.3197700000000004E-2</v>
      </c>
      <c r="H41" s="35">
        <v>-4.7358000000000003E-5</v>
      </c>
      <c r="I41" s="35">
        <v>1.1573E-8</v>
      </c>
      <c r="J41" s="36">
        <v>-31673.8</v>
      </c>
      <c r="K41" s="32">
        <v>1500</v>
      </c>
      <c r="L41" s="27">
        <f t="shared" si="1"/>
        <v>14.546293336231752</v>
      </c>
      <c r="M41" s="27">
        <f t="shared" si="2"/>
        <v>26.263325222222225</v>
      </c>
      <c r="N41" s="28">
        <f t="shared" si="3"/>
        <v>52531.281972859513</v>
      </c>
      <c r="O41" s="27">
        <f t="shared" si="4"/>
        <v>95.247152529912967</v>
      </c>
      <c r="P41" s="29"/>
    </row>
    <row r="42" spans="1:16" ht="15.75" x14ac:dyDescent="0.25">
      <c r="A42" s="5">
        <v>0</v>
      </c>
      <c r="B42" s="24" t="s">
        <v>18</v>
      </c>
      <c r="C42" s="24" t="s">
        <v>120</v>
      </c>
      <c r="D42" s="25">
        <v>26.038</v>
      </c>
      <c r="E42" s="33">
        <f t="shared" si="5"/>
        <v>5.3162790155146586</v>
      </c>
      <c r="F42" s="33">
        <v>4.8827999999999996</v>
      </c>
      <c r="G42" s="34">
        <v>4.5947000000000002E-3</v>
      </c>
      <c r="H42" s="35">
        <v>-1.3970999999999999E-6</v>
      </c>
      <c r="I42" s="35">
        <v>1.5836999999999999E-10</v>
      </c>
      <c r="J42" s="36">
        <v>-72579.8</v>
      </c>
      <c r="K42" s="32">
        <v>3000</v>
      </c>
      <c r="L42" s="27">
        <f t="shared" si="1"/>
        <v>5.3162330685146584</v>
      </c>
      <c r="M42" s="27">
        <f t="shared" si="2"/>
        <v>6.9692613644444439</v>
      </c>
      <c r="N42" s="28">
        <f t="shared" si="3"/>
        <v>15720.1295569786</v>
      </c>
      <c r="O42" s="27">
        <f t="shared" si="4"/>
        <v>9.0615025415710342</v>
      </c>
      <c r="P42" s="29"/>
    </row>
    <row r="43" spans="1:16" ht="15.75" x14ac:dyDescent="0.25">
      <c r="A43" s="5">
        <v>0</v>
      </c>
      <c r="B43" s="24" t="s">
        <v>19</v>
      </c>
      <c r="C43" s="24" t="s">
        <v>121</v>
      </c>
      <c r="D43" s="25">
        <v>40.064999999999998</v>
      </c>
      <c r="E43" s="33">
        <f t="shared" si="5"/>
        <v>7.3509064643774735</v>
      </c>
      <c r="F43" s="33">
        <v>4.4877000000000002</v>
      </c>
      <c r="G43" s="34">
        <v>1.39661E-2</v>
      </c>
      <c r="H43" s="35">
        <v>-5.1715999999999997E-6</v>
      </c>
      <c r="I43" s="35">
        <v>6.7871000000000003E-10</v>
      </c>
      <c r="J43" s="36">
        <v>-76376.600000000006</v>
      </c>
      <c r="K43" s="32">
        <v>3000</v>
      </c>
      <c r="L43" s="27">
        <f t="shared" si="1"/>
        <v>7.3507668033774713</v>
      </c>
      <c r="M43" s="27">
        <f t="shared" si="2"/>
        <v>10.940028137777777</v>
      </c>
      <c r="N43" s="28">
        <f t="shared" si="3"/>
        <v>23386.21636017803</v>
      </c>
      <c r="O43" s="27">
        <f t="shared" si="4"/>
        <v>25.767171686916718</v>
      </c>
      <c r="P43" s="29"/>
    </row>
    <row r="44" spans="1:16" ht="15.75" x14ac:dyDescent="0.25">
      <c r="A44" s="37"/>
      <c r="B44" s="24"/>
      <c r="C44" s="24"/>
      <c r="D44" s="33"/>
      <c r="E44" s="33"/>
      <c r="F44" s="33"/>
      <c r="G44" s="34"/>
      <c r="H44" s="35"/>
      <c r="I44" s="35"/>
      <c r="J44" s="36"/>
      <c r="K44" s="32"/>
      <c r="L44" s="27"/>
      <c r="M44" s="27"/>
      <c r="N44" s="28"/>
      <c r="O44" s="27"/>
      <c r="P44" s="29"/>
    </row>
    <row r="45" spans="1:16" ht="15.75" customHeight="1" x14ac:dyDescent="0.25">
      <c r="A45" s="22" t="s">
        <v>122</v>
      </c>
      <c r="B45" s="23"/>
      <c r="C45" s="24"/>
      <c r="D45" s="25"/>
      <c r="E45" s="24"/>
      <c r="F45" s="26"/>
      <c r="G45" s="26"/>
      <c r="H45" s="26"/>
      <c r="I45" s="26"/>
      <c r="J45" s="26"/>
      <c r="K45" s="24"/>
      <c r="L45" s="27"/>
      <c r="M45" s="27"/>
      <c r="N45" s="28"/>
      <c r="O45" s="27"/>
      <c r="P45" s="29"/>
    </row>
    <row r="46" spans="1:16" ht="36.75" x14ac:dyDescent="0.35">
      <c r="A46" s="16" t="s">
        <v>75</v>
      </c>
      <c r="B46" s="24" t="s">
        <v>193</v>
      </c>
      <c r="C46" s="24" t="s">
        <v>194</v>
      </c>
      <c r="D46" s="30" t="s">
        <v>103</v>
      </c>
      <c r="E46" s="10" t="s">
        <v>195</v>
      </c>
      <c r="F46" s="31" t="s">
        <v>80</v>
      </c>
      <c r="G46" s="31" t="s">
        <v>81</v>
      </c>
      <c r="H46" s="31" t="s">
        <v>82</v>
      </c>
      <c r="I46" s="31" t="s">
        <v>83</v>
      </c>
      <c r="J46" s="31" t="s">
        <v>84</v>
      </c>
      <c r="K46" s="32" t="s">
        <v>104</v>
      </c>
      <c r="L46" s="10" t="s">
        <v>186</v>
      </c>
      <c r="M46" s="10" t="s">
        <v>187</v>
      </c>
      <c r="N46" s="11" t="s">
        <v>189</v>
      </c>
      <c r="O46" s="12" t="s">
        <v>190</v>
      </c>
    </row>
    <row r="47" spans="1:16" ht="15.75" x14ac:dyDescent="0.25">
      <c r="A47" s="5">
        <v>0</v>
      </c>
      <c r="B47" s="24" t="s">
        <v>20</v>
      </c>
      <c r="C47" s="24" t="s">
        <v>111</v>
      </c>
      <c r="D47" s="33">
        <v>70.135000000000005</v>
      </c>
      <c r="E47" s="33">
        <f>F47+G47*298.15+H47*298.15^2+I47*298.15^3+J47/298.15^2</f>
        <v>10.186264766977793</v>
      </c>
      <c r="F47" s="33">
        <v>1.5009999999999999</v>
      </c>
      <c r="G47" s="34">
        <v>4.3566599999999997E-2</v>
      </c>
      <c r="H47" s="35">
        <v>-1.7560000000000001E-5</v>
      </c>
      <c r="I47" s="35">
        <v>2.4701E-9</v>
      </c>
      <c r="J47" s="36">
        <v>-249667.4</v>
      </c>
      <c r="K47" s="32">
        <v>3000</v>
      </c>
      <c r="L47" s="27">
        <f t="shared" si="1"/>
        <v>10.186264766977793</v>
      </c>
      <c r="M47" s="27">
        <f t="shared" si="2"/>
        <v>21.159381044444444</v>
      </c>
      <c r="N47" s="28">
        <f t="shared" si="3"/>
        <v>40766.554289029038</v>
      </c>
      <c r="O47" s="27">
        <f t="shared" si="4"/>
        <v>45.254866705108448</v>
      </c>
      <c r="P47" s="29"/>
    </row>
    <row r="48" spans="1:16" ht="15.75" x14ac:dyDescent="0.25">
      <c r="A48" s="5">
        <v>0</v>
      </c>
      <c r="B48" s="24" t="s">
        <v>21</v>
      </c>
      <c r="C48" s="24" t="s">
        <v>113</v>
      </c>
      <c r="D48" s="33">
        <v>84.162000000000006</v>
      </c>
      <c r="E48" s="33">
        <f t="shared" ref="E48:E56" si="9">F48+G48*298.15+H48*298.15^2+I48*298.15^3+J48/298.15^2</f>
        <v>13.026058637162645</v>
      </c>
      <c r="F48" s="33">
        <v>1.9157</v>
      </c>
      <c r="G48" s="34">
        <v>5.6012600000000003E-2</v>
      </c>
      <c r="H48" s="35">
        <v>-2.3504999999999999E-5</v>
      </c>
      <c r="I48" s="35">
        <v>3.4134999999999998E-9</v>
      </c>
      <c r="J48" s="36">
        <v>-319201</v>
      </c>
      <c r="K48" s="32">
        <v>3000</v>
      </c>
      <c r="L48" s="27">
        <f t="shared" si="1"/>
        <v>13.026058637162645</v>
      </c>
      <c r="M48" s="27">
        <f t="shared" si="2"/>
        <v>26.912106555555557</v>
      </c>
      <c r="N48" s="28">
        <f t="shared" si="3"/>
        <v>51974.904079972359</v>
      </c>
      <c r="O48" s="27">
        <f t="shared" si="4"/>
        <v>62.900799994140577</v>
      </c>
      <c r="P48" s="29"/>
    </row>
    <row r="49" spans="1:16" ht="15.75" x14ac:dyDescent="0.25">
      <c r="A49" s="5">
        <v>0</v>
      </c>
      <c r="B49" s="24" t="s">
        <v>123</v>
      </c>
      <c r="C49" s="24" t="s">
        <v>124</v>
      </c>
      <c r="D49" s="33">
        <v>82.146000000000001</v>
      </c>
      <c r="E49" s="33">
        <f t="shared" si="9"/>
        <v>12.259459711770884</v>
      </c>
      <c r="F49" s="33">
        <v>-8.0541</v>
      </c>
      <c r="G49" s="34">
        <v>7.8961699999999996E-2</v>
      </c>
      <c r="H49" s="35">
        <v>-4.9917000000000003E-5</v>
      </c>
      <c r="I49" s="35">
        <v>1.2097000000000001E-8</v>
      </c>
      <c r="J49" s="36">
        <v>78920.3</v>
      </c>
      <c r="K49" s="32">
        <v>1500</v>
      </c>
      <c r="L49" s="27">
        <f t="shared" si="1"/>
        <v>12.259459711770884</v>
      </c>
      <c r="M49" s="27">
        <f t="shared" si="2"/>
        <v>24.184975055555551</v>
      </c>
      <c r="N49" s="28">
        <f t="shared" si="3"/>
        <v>46729.404060030967</v>
      </c>
      <c r="O49" s="27">
        <f t="shared" si="4"/>
        <v>93.402601570248322</v>
      </c>
      <c r="P49" s="29"/>
    </row>
    <row r="50" spans="1:16" ht="15.75" x14ac:dyDescent="0.25">
      <c r="A50" s="5">
        <v>0</v>
      </c>
      <c r="B50" s="24" t="s">
        <v>22</v>
      </c>
      <c r="C50" s="24" t="s">
        <v>125</v>
      </c>
      <c r="D50" s="33">
        <v>78.114000000000004</v>
      </c>
      <c r="E50" s="33">
        <f t="shared" si="9"/>
        <v>9.9839614288678398</v>
      </c>
      <c r="F50" s="33">
        <v>-3.8767</v>
      </c>
      <c r="G50" s="34">
        <v>5.7987400000000001E-2</v>
      </c>
      <c r="H50" s="35">
        <v>-3.7988999999999998E-5</v>
      </c>
      <c r="I50" s="35">
        <v>9.3752000000000005E-9</v>
      </c>
      <c r="J50" s="36">
        <v>-26649</v>
      </c>
      <c r="K50" s="32">
        <v>1500</v>
      </c>
      <c r="L50" s="27">
        <f t="shared" si="1"/>
        <v>9.9839614288678398</v>
      </c>
      <c r="M50" s="27">
        <f t="shared" si="2"/>
        <v>19.190718199999999</v>
      </c>
      <c r="N50" s="28">
        <f t="shared" si="3"/>
        <v>37669.71246670984</v>
      </c>
      <c r="O50" s="27">
        <f t="shared" si="4"/>
        <v>62.196541380487325</v>
      </c>
      <c r="P50" s="29"/>
    </row>
    <row r="51" spans="1:16" ht="15.75" x14ac:dyDescent="0.25">
      <c r="A51" s="5">
        <v>0</v>
      </c>
      <c r="B51" s="24" t="s">
        <v>23</v>
      </c>
      <c r="C51" s="24" t="s">
        <v>126</v>
      </c>
      <c r="D51" s="33">
        <v>92.141000000000005</v>
      </c>
      <c r="E51" s="33">
        <f t="shared" si="9"/>
        <v>12.540505715348239</v>
      </c>
      <c r="F51" s="33">
        <v>-5.3021000000000003</v>
      </c>
      <c r="G51" s="34">
        <v>7.1549500000000002E-2</v>
      </c>
      <c r="H51" s="35">
        <v>-4.6125999999999998E-5</v>
      </c>
      <c r="I51" s="35">
        <v>1.1304E-8</v>
      </c>
      <c r="J51" s="36">
        <v>27630.2</v>
      </c>
      <c r="K51" s="32">
        <v>1500</v>
      </c>
      <c r="L51" s="27">
        <f t="shared" si="1"/>
        <v>12.540505715348239</v>
      </c>
      <c r="M51" s="27">
        <f t="shared" si="2"/>
        <v>23.540654555555555</v>
      </c>
      <c r="N51" s="28">
        <f t="shared" si="3"/>
        <v>46353.049827453629</v>
      </c>
      <c r="O51" s="27">
        <f t="shared" si="4"/>
        <v>87.432821845614342</v>
      </c>
      <c r="P51" s="29"/>
    </row>
    <row r="52" spans="1:16" ht="15.75" x14ac:dyDescent="0.25">
      <c r="A52" s="5">
        <v>0</v>
      </c>
      <c r="B52" s="24" t="s">
        <v>24</v>
      </c>
      <c r="C52" s="24" t="s">
        <v>127</v>
      </c>
      <c r="D52" s="33">
        <v>106.16800000000001</v>
      </c>
      <c r="E52" s="33">
        <f t="shared" si="9"/>
        <v>16.005763615247055</v>
      </c>
      <c r="F52" s="33">
        <v>0.13900000000000001</v>
      </c>
      <c r="G52" s="34">
        <v>6.3836100000000007E-2</v>
      </c>
      <c r="H52" s="35">
        <v>-3.2570999999999997E-5</v>
      </c>
      <c r="I52" s="35">
        <v>6.1233999999999998E-9</v>
      </c>
      <c r="J52" s="36">
        <v>-38483.199999999997</v>
      </c>
      <c r="K52" s="32">
        <v>2000</v>
      </c>
      <c r="L52" s="27">
        <f t="shared" si="1"/>
        <v>16.005763615247055</v>
      </c>
      <c r="M52" s="27">
        <f t="shared" si="2"/>
        <v>27.93085662222223</v>
      </c>
      <c r="N52" s="28">
        <f t="shared" si="3"/>
        <v>56195.610102423132</v>
      </c>
      <c r="O52" s="27">
        <f t="shared" si="4"/>
        <v>102.95390808922997</v>
      </c>
      <c r="P52" s="29"/>
    </row>
    <row r="53" spans="1:16" ht="15.75" x14ac:dyDescent="0.25">
      <c r="A53" s="5">
        <v>0</v>
      </c>
      <c r="B53" s="24" t="s">
        <v>25</v>
      </c>
      <c r="C53" s="24" t="s">
        <v>127</v>
      </c>
      <c r="D53" s="33">
        <v>106.16800000000001</v>
      </c>
      <c r="E53" s="33">
        <f t="shared" si="9"/>
        <v>15.244747668660478</v>
      </c>
      <c r="F53" s="33">
        <v>-0.96350000000000002</v>
      </c>
      <c r="G53" s="34">
        <v>6.6614999999999994E-2</v>
      </c>
      <c r="H53" s="35">
        <v>-3.4900999999999997E-5</v>
      </c>
      <c r="I53" s="35">
        <v>6.7305999999999999E-9</v>
      </c>
      <c r="J53" s="36">
        <v>-64797.1</v>
      </c>
      <c r="K53" s="32">
        <v>2000</v>
      </c>
      <c r="L53" s="27">
        <f t="shared" si="1"/>
        <v>15.244747668660478</v>
      </c>
      <c r="M53" s="27">
        <f t="shared" si="2"/>
        <v>27.714957655555544</v>
      </c>
      <c r="N53" s="28">
        <f t="shared" si="3"/>
        <v>55121.415102508217</v>
      </c>
      <c r="O53" s="27">
        <f t="shared" si="4"/>
        <v>97.503807489908723</v>
      </c>
      <c r="P53" s="29"/>
    </row>
    <row r="54" spans="1:16" ht="15.75" x14ac:dyDescent="0.25">
      <c r="A54" s="5">
        <v>0</v>
      </c>
      <c r="B54" s="24" t="s">
        <v>26</v>
      </c>
      <c r="C54" s="24" t="s">
        <v>127</v>
      </c>
      <c r="D54" s="33">
        <v>106.16800000000001</v>
      </c>
      <c r="E54" s="33">
        <f t="shared" si="9"/>
        <v>15.295912129191814</v>
      </c>
      <c r="F54" s="33">
        <v>-0.66259999999999997</v>
      </c>
      <c r="G54" s="34">
        <v>6.6626500000000005E-2</v>
      </c>
      <c r="H54" s="35">
        <v>-3.5150000000000001E-5</v>
      </c>
      <c r="I54" s="35">
        <v>6.8249000000000003E-9</v>
      </c>
      <c r="J54" s="36">
        <v>-85556.3</v>
      </c>
      <c r="K54" s="32">
        <v>2000</v>
      </c>
      <c r="L54" s="27">
        <f t="shared" si="1"/>
        <v>15.295912129191814</v>
      </c>
      <c r="M54" s="27">
        <f t="shared" si="2"/>
        <v>27.895822011111115</v>
      </c>
      <c r="N54" s="28">
        <f t="shared" si="3"/>
        <v>55491.374156150727</v>
      </c>
      <c r="O54" s="27">
        <f t="shared" si="4"/>
        <v>96.126801258890396</v>
      </c>
      <c r="P54" s="29"/>
    </row>
    <row r="55" spans="1:16" ht="15.75" x14ac:dyDescent="0.25">
      <c r="A55" s="5">
        <v>0</v>
      </c>
      <c r="B55" s="24" t="s">
        <v>27</v>
      </c>
      <c r="C55" s="24" t="s">
        <v>127</v>
      </c>
      <c r="D55" s="33">
        <v>106.16800000000001</v>
      </c>
      <c r="E55" s="33">
        <f t="shared" si="9"/>
        <v>15.400339637598204</v>
      </c>
      <c r="F55" s="33">
        <v>-5.9771000000000001</v>
      </c>
      <c r="G55" s="34">
        <v>8.5099300000000003E-2</v>
      </c>
      <c r="H55" s="35">
        <v>-5.4684E-5</v>
      </c>
      <c r="I55" s="35">
        <v>1.3335E-8</v>
      </c>
      <c r="J55" s="36">
        <v>45576.2</v>
      </c>
      <c r="K55" s="32">
        <v>1500</v>
      </c>
      <c r="L55" s="27">
        <f t="shared" si="1"/>
        <v>15.400339637598204</v>
      </c>
      <c r="M55" s="27">
        <f t="shared" si="2"/>
        <v>28.403200555555557</v>
      </c>
      <c r="N55" s="28">
        <f t="shared" si="3"/>
        <v>56200.769836157189</v>
      </c>
      <c r="O55" s="27">
        <f t="shared" si="4"/>
        <v>111.46232574130397</v>
      </c>
      <c r="P55" s="29"/>
    </row>
    <row r="56" spans="1:16" ht="15.75" x14ac:dyDescent="0.25">
      <c r="A56" s="5">
        <v>0</v>
      </c>
      <c r="B56" s="24" t="s">
        <v>28</v>
      </c>
      <c r="C56" s="24" t="s">
        <v>128</v>
      </c>
      <c r="D56" s="33">
        <v>94.113</v>
      </c>
      <c r="E56" s="33">
        <f t="shared" si="9"/>
        <v>12.507398575789544</v>
      </c>
      <c r="F56" s="33">
        <v>-0.1706</v>
      </c>
      <c r="G56" s="34">
        <v>5.5792700000000001E-2</v>
      </c>
      <c r="H56" s="35">
        <v>-3.6517000000000003E-5</v>
      </c>
      <c r="I56" s="35">
        <v>8.9975E-9</v>
      </c>
      <c r="J56" s="36">
        <v>-84354.5</v>
      </c>
      <c r="K56" s="32">
        <v>1500</v>
      </c>
      <c r="L56" s="27">
        <f t="shared" si="1"/>
        <v>12.507398575789544</v>
      </c>
      <c r="M56" s="27">
        <f t="shared" si="2"/>
        <v>21.868041944444442</v>
      </c>
      <c r="N56" s="28">
        <f t="shared" si="3"/>
        <v>44365.029627332166</v>
      </c>
      <c r="O56" s="27">
        <f t="shared" si="4"/>
        <v>71.568772512481615</v>
      </c>
      <c r="P56" s="29"/>
    </row>
    <row r="57" spans="1:16" ht="15.75" x14ac:dyDescent="0.25">
      <c r="A57" s="37"/>
      <c r="B57" s="24"/>
      <c r="C57" s="24"/>
      <c r="D57" s="25"/>
      <c r="E57" s="33"/>
      <c r="F57" s="33"/>
      <c r="G57" s="34"/>
      <c r="H57" s="35"/>
      <c r="I57" s="35"/>
      <c r="J57" s="36"/>
      <c r="K57" s="32"/>
      <c r="L57" s="27"/>
      <c r="M57" s="27"/>
      <c r="N57" s="28"/>
      <c r="O57" s="27"/>
      <c r="P57" s="29"/>
    </row>
    <row r="58" spans="1:16" ht="15.75" customHeight="1" x14ac:dyDescent="0.25">
      <c r="A58" s="22" t="s">
        <v>129</v>
      </c>
      <c r="B58" s="23"/>
      <c r="C58" s="24"/>
      <c r="D58" s="25"/>
      <c r="E58" s="24"/>
      <c r="F58" s="26"/>
      <c r="G58" s="26"/>
      <c r="H58" s="26"/>
      <c r="I58" s="26"/>
      <c r="J58" s="26"/>
      <c r="K58" s="24"/>
      <c r="L58" s="27"/>
      <c r="M58" s="27"/>
      <c r="N58" s="28"/>
      <c r="O58" s="27"/>
      <c r="P58" s="29"/>
    </row>
    <row r="59" spans="1:16" ht="36.75" x14ac:dyDescent="0.35">
      <c r="A59" s="16" t="s">
        <v>75</v>
      </c>
      <c r="B59" s="24" t="s">
        <v>193</v>
      </c>
      <c r="C59" s="24" t="s">
        <v>194</v>
      </c>
      <c r="D59" s="30" t="s">
        <v>103</v>
      </c>
      <c r="E59" s="10" t="s">
        <v>195</v>
      </c>
      <c r="F59" s="31" t="s">
        <v>80</v>
      </c>
      <c r="G59" s="31" t="s">
        <v>81</v>
      </c>
      <c r="H59" s="31" t="s">
        <v>82</v>
      </c>
      <c r="I59" s="31" t="s">
        <v>83</v>
      </c>
      <c r="J59" s="31" t="s">
        <v>84</v>
      </c>
      <c r="K59" s="32" t="s">
        <v>104</v>
      </c>
      <c r="L59" s="10" t="s">
        <v>186</v>
      </c>
      <c r="M59" s="10" t="s">
        <v>187</v>
      </c>
      <c r="N59" s="11" t="s">
        <v>189</v>
      </c>
      <c r="O59" s="12" t="s">
        <v>190</v>
      </c>
    </row>
    <row r="60" spans="1:16" ht="15.75" x14ac:dyDescent="0.25">
      <c r="A60" s="5">
        <v>0</v>
      </c>
      <c r="B60" s="24" t="s">
        <v>0</v>
      </c>
      <c r="C60" s="24" t="s">
        <v>130</v>
      </c>
      <c r="D60" s="25">
        <v>32.042000000000002</v>
      </c>
      <c r="E60" s="33">
        <f t="shared" ref="E60:E73" si="10">F60+G60*298.16+H60*298.15^2+I60*298.15^3+J60/298.15^2</f>
        <v>5.3286479466863472</v>
      </c>
      <c r="F60" s="33">
        <v>1.7097</v>
      </c>
      <c r="G60" s="34">
        <v>1.32885E-2</v>
      </c>
      <c r="H60" s="35">
        <v>-4.938E-6</v>
      </c>
      <c r="I60" s="35">
        <v>6.4830000000000003E-10</v>
      </c>
      <c r="J60" s="36">
        <v>6989</v>
      </c>
      <c r="K60" s="32">
        <v>3000</v>
      </c>
      <c r="L60" s="27">
        <f t="shared" si="1"/>
        <v>5.328515061686347</v>
      </c>
      <c r="M60" s="27">
        <f t="shared" si="2"/>
        <v>8.0645666888888901</v>
      </c>
      <c r="N60" s="28">
        <f t="shared" si="3"/>
        <v>16935.441656138264</v>
      </c>
      <c r="O60" s="27">
        <f t="shared" si="4"/>
        <v>19.905402902382235</v>
      </c>
      <c r="P60" s="29"/>
    </row>
    <row r="61" spans="1:16" ht="15.75" x14ac:dyDescent="0.25">
      <c r="A61" s="5">
        <v>0</v>
      </c>
      <c r="B61" s="24" t="s">
        <v>1</v>
      </c>
      <c r="C61" s="24" t="s">
        <v>131</v>
      </c>
      <c r="D61" s="25">
        <v>46.069000000000003</v>
      </c>
      <c r="E61" s="33">
        <f t="shared" si="10"/>
        <v>7.9448083135604985</v>
      </c>
      <c r="F61" s="33">
        <v>3.9710999999999999</v>
      </c>
      <c r="G61" s="34">
        <v>1.9473600000000001E-2</v>
      </c>
      <c r="H61" s="35">
        <v>-7.2137000000000001E-6</v>
      </c>
      <c r="I61" s="35">
        <v>9.3590000000000005E-10</v>
      </c>
      <c r="J61" s="36">
        <v>-108102.8</v>
      </c>
      <c r="K61" s="32">
        <v>3000</v>
      </c>
      <c r="L61" s="27">
        <f t="shared" si="1"/>
        <v>7.9446135775604976</v>
      </c>
      <c r="M61" s="27">
        <f t="shared" si="2"/>
        <v>12.960196844444443</v>
      </c>
      <c r="N61" s="28">
        <f t="shared" si="3"/>
        <v>26844.220874840692</v>
      </c>
      <c r="O61" s="27">
        <f t="shared" si="4"/>
        <v>29.949522809586874</v>
      </c>
      <c r="P61" s="29"/>
    </row>
    <row r="62" spans="1:16" ht="15.75" x14ac:dyDescent="0.25">
      <c r="A62" s="5">
        <v>0</v>
      </c>
      <c r="B62" s="24" t="s">
        <v>132</v>
      </c>
      <c r="C62" s="24" t="s">
        <v>133</v>
      </c>
      <c r="D62" s="25">
        <v>44.052999999999997</v>
      </c>
      <c r="E62" s="33">
        <f t="shared" si="10"/>
        <v>5.7892796541892366</v>
      </c>
      <c r="F62" s="33">
        <v>-1.9316</v>
      </c>
      <c r="G62" s="34">
        <v>2.9750800000000001E-2</v>
      </c>
      <c r="H62" s="35">
        <v>-1.8298E-5</v>
      </c>
      <c r="I62" s="35">
        <v>4.3033999999999998E-9</v>
      </c>
      <c r="J62" s="36">
        <v>32259.200000000001</v>
      </c>
      <c r="K62" s="32">
        <v>1500</v>
      </c>
      <c r="L62" s="27">
        <f t="shared" si="1"/>
        <v>5.7889821461892357</v>
      </c>
      <c r="M62" s="27">
        <f t="shared" si="2"/>
        <v>10.350743288888891</v>
      </c>
      <c r="N62" s="28">
        <f t="shared" si="3"/>
        <v>20613.106038777692</v>
      </c>
      <c r="O62" s="27">
        <f t="shared" si="4"/>
        <v>30.470076824196831</v>
      </c>
      <c r="P62" s="29"/>
    </row>
    <row r="63" spans="1:16" ht="15.75" x14ac:dyDescent="0.25">
      <c r="A63" s="5">
        <v>0</v>
      </c>
      <c r="B63" s="24" t="s">
        <v>134</v>
      </c>
      <c r="C63" s="24" t="s">
        <v>135</v>
      </c>
      <c r="D63" s="25">
        <v>62.067999999999998</v>
      </c>
      <c r="E63" s="33">
        <f t="shared" si="10"/>
        <v>9.9425660012111123</v>
      </c>
      <c r="F63" s="33">
        <v>-2.8957000000000002</v>
      </c>
      <c r="G63" s="34">
        <v>5.0130000000000001E-2</v>
      </c>
      <c r="H63" s="35">
        <v>-3.8732000000000001E-5</v>
      </c>
      <c r="I63" s="35">
        <v>1.2091000000000001E-8</v>
      </c>
      <c r="J63" s="36">
        <v>90144.2</v>
      </c>
      <c r="K63" s="32">
        <v>1000</v>
      </c>
      <c r="L63" s="27">
        <f t="shared" si="1"/>
        <v>9.9420647012111107</v>
      </c>
      <c r="M63" s="27">
        <f t="shared" si="2"/>
        <v>16.100836555555553</v>
      </c>
      <c r="N63" s="28">
        <f t="shared" si="3"/>
        <v>33211.615130821468</v>
      </c>
      <c r="O63" s="27">
        <f t="shared" si="4"/>
        <v>65.222671063506908</v>
      </c>
      <c r="P63" s="29"/>
    </row>
    <row r="64" spans="1:16" ht="15.75" x14ac:dyDescent="0.25">
      <c r="A64" s="5">
        <v>0</v>
      </c>
      <c r="B64" s="24" t="s">
        <v>2</v>
      </c>
      <c r="C64" s="24" t="s">
        <v>136</v>
      </c>
      <c r="D64" s="25">
        <v>60.095999999999997</v>
      </c>
      <c r="E64" s="33">
        <f t="shared" si="10"/>
        <v>10.421443015728745</v>
      </c>
      <c r="F64" s="33">
        <v>4.4718999999999998</v>
      </c>
      <c r="G64" s="34">
        <v>2.8225199999999999E-2</v>
      </c>
      <c r="H64" s="35">
        <v>-1.0956E-5</v>
      </c>
      <c r="I64" s="35">
        <v>1.5003999999999999E-9</v>
      </c>
      <c r="J64" s="36">
        <v>-136178.70000000001</v>
      </c>
      <c r="K64" s="32">
        <v>3000</v>
      </c>
      <c r="L64" s="27">
        <f t="shared" si="1"/>
        <v>10.421160763728743</v>
      </c>
      <c r="M64" s="27">
        <f t="shared" si="2"/>
        <v>17.408672233333327</v>
      </c>
      <c r="N64" s="28">
        <f t="shared" si="3"/>
        <v>35747.61068208261</v>
      </c>
      <c r="O64" s="27">
        <f t="shared" si="4"/>
        <v>46.948110415182008</v>
      </c>
      <c r="P64" s="29"/>
    </row>
    <row r="65" spans="1:16" ht="15.75" x14ac:dyDescent="0.25">
      <c r="A65" s="5">
        <v>0</v>
      </c>
      <c r="B65" s="24" t="s">
        <v>4</v>
      </c>
      <c r="C65" s="24" t="s">
        <v>3</v>
      </c>
      <c r="D65" s="25">
        <v>60.095999999999997</v>
      </c>
      <c r="E65" s="33">
        <f t="shared" si="10"/>
        <v>10.893046897458968</v>
      </c>
      <c r="F65" s="33">
        <v>6.4816000000000003</v>
      </c>
      <c r="G65" s="34">
        <v>2.5153600000000002E-2</v>
      </c>
      <c r="H65" s="35">
        <v>-9.9622999999999995E-6</v>
      </c>
      <c r="I65" s="35">
        <v>1.3939999999999999E-9</v>
      </c>
      <c r="J65" s="36">
        <v>-199095.8</v>
      </c>
      <c r="K65" s="32">
        <v>3000</v>
      </c>
      <c r="L65" s="27">
        <f t="shared" si="1"/>
        <v>10.892795361458967</v>
      </c>
      <c r="M65" s="27">
        <f t="shared" si="2"/>
        <v>17.735392111111111</v>
      </c>
      <c r="N65" s="28">
        <f t="shared" si="3"/>
        <v>36941.747811099907</v>
      </c>
      <c r="O65" s="27">
        <f t="shared" si="4"/>
        <v>43.125685211812304</v>
      </c>
      <c r="P65" s="29"/>
    </row>
    <row r="66" spans="1:16" ht="15.75" x14ac:dyDescent="0.25">
      <c r="A66" s="5">
        <v>0</v>
      </c>
      <c r="B66" s="24" t="s">
        <v>5</v>
      </c>
      <c r="C66" s="24" t="s">
        <v>137</v>
      </c>
      <c r="D66" s="25">
        <v>74.123000000000005</v>
      </c>
      <c r="E66" s="33">
        <f t="shared" si="10"/>
        <v>13.182674211291852</v>
      </c>
      <c r="F66" s="33">
        <v>6.3169000000000004</v>
      </c>
      <c r="G66" s="34">
        <v>3.5310300000000003E-2</v>
      </c>
      <c r="H66" s="35">
        <v>-1.3888E-5</v>
      </c>
      <c r="I66" s="35">
        <v>1.9316999999999999E-9</v>
      </c>
      <c r="J66" s="36">
        <v>-220365.9</v>
      </c>
      <c r="K66" s="32">
        <v>3000</v>
      </c>
      <c r="L66" s="27">
        <f t="shared" si="1"/>
        <v>13.18232110829185</v>
      </c>
      <c r="M66" s="27">
        <f t="shared" si="2"/>
        <v>22.308519699999998</v>
      </c>
      <c r="N66" s="28">
        <f t="shared" si="3"/>
        <v>45750.928288608484</v>
      </c>
      <c r="O66" s="27">
        <f t="shared" si="4"/>
        <v>60.519044367923946</v>
      </c>
      <c r="P66" s="29"/>
    </row>
    <row r="67" spans="1:16" ht="15.75" x14ac:dyDescent="0.25">
      <c r="A67" s="5">
        <v>0</v>
      </c>
      <c r="B67" s="24" t="s">
        <v>6</v>
      </c>
      <c r="C67" s="24" t="s">
        <v>137</v>
      </c>
      <c r="D67" s="25">
        <v>74.123000000000005</v>
      </c>
      <c r="E67" s="33">
        <f t="shared" si="10"/>
        <v>13.580145365432251</v>
      </c>
      <c r="F67" s="33">
        <v>0.31950000000000001</v>
      </c>
      <c r="G67" s="34">
        <v>5.1732800000000002E-2</v>
      </c>
      <c r="H67" s="35">
        <v>-2.6191999999999999E-5</v>
      </c>
      <c r="I67" s="35">
        <v>4.2875000000000003E-9</v>
      </c>
      <c r="J67" s="36">
        <v>4503</v>
      </c>
      <c r="K67" s="32">
        <v>1000</v>
      </c>
      <c r="L67" s="27">
        <f t="shared" si="1"/>
        <v>13.579628037432247</v>
      </c>
      <c r="M67" s="27">
        <f t="shared" si="2"/>
        <v>22.868668333333339</v>
      </c>
      <c r="N67" s="28">
        <f t="shared" si="3"/>
        <v>46496.920105690144</v>
      </c>
      <c r="O67" s="27">
        <f t="shared" si="4"/>
        <v>85.909421368123617</v>
      </c>
      <c r="P67" s="29"/>
    </row>
    <row r="68" spans="1:16" ht="15.75" x14ac:dyDescent="0.25">
      <c r="A68" s="5">
        <v>0</v>
      </c>
      <c r="B68" s="24" t="s">
        <v>7</v>
      </c>
      <c r="C68" s="24" t="s">
        <v>138</v>
      </c>
      <c r="D68" s="25">
        <v>58.08</v>
      </c>
      <c r="E68" s="33">
        <f t="shared" si="10"/>
        <v>8.9771103720655798</v>
      </c>
      <c r="F68" s="33">
        <v>-0.61839999999999995</v>
      </c>
      <c r="G68" s="34">
        <v>3.53177E-2</v>
      </c>
      <c r="H68" s="35">
        <v>-1.9378E-5</v>
      </c>
      <c r="I68" s="35">
        <v>4.1232E-9</v>
      </c>
      <c r="J68" s="36">
        <v>60312.6</v>
      </c>
      <c r="K68" s="32">
        <v>1500</v>
      </c>
      <c r="L68" s="27">
        <f t="shared" si="1"/>
        <v>8.9767571950655771</v>
      </c>
      <c r="M68" s="27">
        <f t="shared" si="2"/>
        <v>14.654286199999998</v>
      </c>
      <c r="N68" s="28">
        <f t="shared" si="3"/>
        <v>29963.327370480791</v>
      </c>
      <c r="O68" s="27">
        <f t="shared" si="4"/>
        <v>54.715944747897701</v>
      </c>
      <c r="P68" s="29"/>
    </row>
    <row r="69" spans="1:16" ht="15.75" x14ac:dyDescent="0.25">
      <c r="A69" s="5">
        <v>0</v>
      </c>
      <c r="B69" s="24" t="s">
        <v>139</v>
      </c>
      <c r="C69" s="24" t="s">
        <v>140</v>
      </c>
      <c r="D69" s="25">
        <v>74.123000000000005</v>
      </c>
      <c r="E69" s="33">
        <f t="shared" si="10"/>
        <v>14.355457495475443</v>
      </c>
      <c r="F69" s="33">
        <v>-0.86950000000000005</v>
      </c>
      <c r="G69" s="34">
        <v>5.3923400000000003E-2</v>
      </c>
      <c r="H69" s="35">
        <v>-3.0436000000000001E-5</v>
      </c>
      <c r="I69" s="35">
        <v>6.7813999999999998E-9</v>
      </c>
      <c r="J69" s="36">
        <v>148717.4</v>
      </c>
      <c r="K69" s="32">
        <v>1500</v>
      </c>
      <c r="L69" s="27">
        <f t="shared" ref="L69" si="11">F69+G69*$B$4+H69*$B$4^2+I69*$B$4^3+J69/$B$4^2</f>
        <v>14.354918261475438</v>
      </c>
      <c r="M69" s="27">
        <f t="shared" ref="M69" si="12">F69+G69*$B$5+H69*$B$5^2+I69*$B$5^3+J69/$B$5^2</f>
        <v>22.405466288888896</v>
      </c>
      <c r="N69" s="28">
        <f t="shared" ref="N69" si="13">$B$3*(F69*($B$5-$B$4)+G69*($B$5^2-$B$4^2)/2+H69*($B$5^3-$B$4^3)/3+I69*($B$5^4-$B$4^4)/4-J69*(1/$B$5-1/$B$4))</f>
        <v>46407.003169321673</v>
      </c>
      <c r="O69" s="27">
        <f t="shared" si="4"/>
        <v>101.335494385282</v>
      </c>
      <c r="P69" s="29"/>
    </row>
    <row r="70" spans="1:16" ht="15.75" x14ac:dyDescent="0.25">
      <c r="A70" s="5">
        <v>0</v>
      </c>
      <c r="B70" s="24" t="s">
        <v>8</v>
      </c>
      <c r="C70" s="24" t="s">
        <v>141</v>
      </c>
      <c r="D70" s="25">
        <v>72.106999999999999</v>
      </c>
      <c r="E70" s="33">
        <f t="shared" si="10"/>
        <v>12.429184610178401</v>
      </c>
      <c r="F70" s="33">
        <v>0.61519999999999997</v>
      </c>
      <c r="G70" s="34">
        <v>4.3541999999999997E-2</v>
      </c>
      <c r="H70" s="35">
        <v>-2.3213999999999998E-5</v>
      </c>
      <c r="I70" s="35">
        <v>4.8017000000000001E-9</v>
      </c>
      <c r="J70" s="36">
        <v>68253.399999999994</v>
      </c>
      <c r="K70" s="32">
        <v>1500</v>
      </c>
      <c r="L70" s="27">
        <f t="shared" si="1"/>
        <v>12.428749190178399</v>
      </c>
      <c r="M70" s="27">
        <f t="shared" si="2"/>
        <v>19.610119977777781</v>
      </c>
      <c r="N70" s="28">
        <f t="shared" si="3"/>
        <v>40596.369952240719</v>
      </c>
      <c r="O70" s="27">
        <f t="shared" si="4"/>
        <v>79.679733755006026</v>
      </c>
      <c r="P70" s="29"/>
    </row>
    <row r="71" spans="1:16" ht="15.75" x14ac:dyDescent="0.25">
      <c r="A71" s="5">
        <v>0</v>
      </c>
      <c r="B71" s="24" t="s">
        <v>9</v>
      </c>
      <c r="C71" s="24" t="s">
        <v>142</v>
      </c>
      <c r="D71" s="25">
        <v>30.026</v>
      </c>
      <c r="E71" s="33">
        <f t="shared" si="10"/>
        <v>4.2552617504434025</v>
      </c>
      <c r="F71" s="33">
        <v>1.6415999999999999</v>
      </c>
      <c r="G71" s="34">
        <v>8.6905999999999997E-3</v>
      </c>
      <c r="H71" s="35">
        <v>-3.4203000000000001E-6</v>
      </c>
      <c r="I71" s="35">
        <v>4.7113999999999999E-10</v>
      </c>
      <c r="J71" s="36">
        <v>27915</v>
      </c>
      <c r="K71" s="32">
        <v>3000</v>
      </c>
      <c r="L71" s="27">
        <f t="shared" si="1"/>
        <v>4.2551748444434025</v>
      </c>
      <c r="M71" s="27">
        <f t="shared" si="2"/>
        <v>5.8039599066666661</v>
      </c>
      <c r="N71" s="28">
        <f t="shared" si="3"/>
        <v>12628.534160542225</v>
      </c>
      <c r="O71" s="27">
        <f t="shared" si="4"/>
        <v>12.535819877814223</v>
      </c>
      <c r="P71" s="29"/>
    </row>
    <row r="72" spans="1:16" ht="15.75" x14ac:dyDescent="0.25">
      <c r="A72" s="5">
        <v>0</v>
      </c>
      <c r="B72" s="24" t="s">
        <v>10</v>
      </c>
      <c r="C72" s="24" t="s">
        <v>133</v>
      </c>
      <c r="D72" s="25">
        <v>44.052999999999997</v>
      </c>
      <c r="E72" s="33">
        <f t="shared" si="10"/>
        <v>6.7045162363273167</v>
      </c>
      <c r="F72" s="33">
        <v>3.1589999999999998</v>
      </c>
      <c r="G72" s="34">
        <v>1.53423E-2</v>
      </c>
      <c r="H72" s="35">
        <v>-5.772E-6</v>
      </c>
      <c r="I72" s="35">
        <v>7.5582999999999996E-10</v>
      </c>
      <c r="J72" s="36">
        <v>-47636.5</v>
      </c>
      <c r="K72" s="32">
        <v>3000</v>
      </c>
      <c r="L72" s="27">
        <f t="shared" si="1"/>
        <v>6.7043628133273163</v>
      </c>
      <c r="M72" s="27">
        <f t="shared" si="2"/>
        <v>10.31739566888889</v>
      </c>
      <c r="N72" s="28">
        <f t="shared" si="3"/>
        <v>21710.086750924507</v>
      </c>
      <c r="O72" s="27">
        <f t="shared" si="4"/>
        <v>24.907832225195598</v>
      </c>
      <c r="P72" s="29"/>
    </row>
    <row r="73" spans="1:16" ht="15.75" x14ac:dyDescent="0.25">
      <c r="A73" s="5">
        <v>0</v>
      </c>
      <c r="B73" s="24" t="s">
        <v>11</v>
      </c>
      <c r="C73" s="24" t="s">
        <v>143</v>
      </c>
      <c r="D73" s="25">
        <v>60.052</v>
      </c>
      <c r="E73" s="33">
        <f t="shared" si="10"/>
        <v>7.645891949608461</v>
      </c>
      <c r="F73" s="33">
        <v>-0.53649999999999998</v>
      </c>
      <c r="G73" s="34">
        <v>3.1508300000000003E-2</v>
      </c>
      <c r="H73" s="35">
        <v>-1.8070000000000001E-5</v>
      </c>
      <c r="I73" s="35">
        <v>3.8259999999999998E-9</v>
      </c>
      <c r="J73" s="36">
        <v>26026.1</v>
      </c>
      <c r="K73" s="32">
        <v>1500</v>
      </c>
      <c r="L73" s="27">
        <f t="shared" si="1"/>
        <v>7.6455768666084589</v>
      </c>
      <c r="M73" s="27">
        <f t="shared" si="2"/>
        <v>12.761990722222224</v>
      </c>
      <c r="N73" s="28">
        <f t="shared" si="3"/>
        <v>26006.443541356195</v>
      </c>
      <c r="O73" s="27">
        <f t="shared" si="4"/>
        <v>42.120339087627798</v>
      </c>
      <c r="P73" s="29"/>
    </row>
    <row r="74" spans="1:16" ht="15.75" x14ac:dyDescent="0.25">
      <c r="A74" s="37"/>
      <c r="B74" s="24"/>
      <c r="C74" s="24"/>
      <c r="D74" s="25"/>
      <c r="E74" s="33"/>
      <c r="F74" s="33"/>
      <c r="G74" s="34"/>
      <c r="H74" s="35"/>
      <c r="I74" s="35"/>
      <c r="J74" s="36"/>
      <c r="K74" s="32"/>
      <c r="L74" s="27"/>
      <c r="M74" s="27"/>
      <c r="N74" s="28"/>
      <c r="O74" s="27"/>
      <c r="P74" s="29"/>
    </row>
    <row r="75" spans="1:16" ht="15.75" customHeight="1" x14ac:dyDescent="0.25">
      <c r="A75" s="22" t="s">
        <v>144</v>
      </c>
      <c r="B75" s="23"/>
      <c r="C75" s="24"/>
      <c r="D75" s="25"/>
      <c r="E75" s="24"/>
      <c r="F75" s="26"/>
      <c r="G75" s="26"/>
      <c r="H75" s="26"/>
      <c r="I75" s="26"/>
      <c r="J75" s="26"/>
      <c r="K75" s="24"/>
      <c r="L75" s="27"/>
      <c r="M75" s="27"/>
      <c r="N75" s="28"/>
      <c r="O75" s="27"/>
      <c r="P75" s="29"/>
    </row>
    <row r="76" spans="1:16" ht="36.75" x14ac:dyDescent="0.35">
      <c r="A76" s="16" t="s">
        <v>75</v>
      </c>
      <c r="B76" s="24" t="s">
        <v>193</v>
      </c>
      <c r="C76" s="24" t="s">
        <v>194</v>
      </c>
      <c r="D76" s="30" t="s">
        <v>103</v>
      </c>
      <c r="E76" s="10" t="s">
        <v>195</v>
      </c>
      <c r="F76" s="31" t="s">
        <v>80</v>
      </c>
      <c r="G76" s="31" t="s">
        <v>81</v>
      </c>
      <c r="H76" s="31" t="s">
        <v>82</v>
      </c>
      <c r="I76" s="31" t="s">
        <v>83</v>
      </c>
      <c r="J76" s="31" t="s">
        <v>84</v>
      </c>
      <c r="K76" s="32" t="s">
        <v>104</v>
      </c>
      <c r="L76" s="10" t="s">
        <v>186</v>
      </c>
      <c r="M76" s="10" t="s">
        <v>187</v>
      </c>
      <c r="N76" s="11" t="s">
        <v>189</v>
      </c>
      <c r="O76" s="12" t="s">
        <v>190</v>
      </c>
    </row>
    <row r="77" spans="1:16" ht="15.75" x14ac:dyDescent="0.25">
      <c r="A77" s="5">
        <v>0</v>
      </c>
      <c r="B77" s="24" t="s">
        <v>29</v>
      </c>
      <c r="C77" s="24" t="s">
        <v>145</v>
      </c>
      <c r="D77" s="33">
        <v>31.058</v>
      </c>
      <c r="E77" s="33">
        <f t="shared" ref="E77:E86" si="14">F77+G77*298.16+H77*298.15^2+I77*298.15^3+J77/298.15^2</f>
        <v>6.0238965970270151</v>
      </c>
      <c r="F77" s="33">
        <v>-0.11890000000000001</v>
      </c>
      <c r="G77" s="34">
        <v>2.1842400000000001E-2</v>
      </c>
      <c r="H77" s="35">
        <v>-1.164E-5</v>
      </c>
      <c r="I77" s="35">
        <v>2.4854000000000001E-9</v>
      </c>
      <c r="J77" s="36">
        <v>53257.3</v>
      </c>
      <c r="K77" s="32">
        <v>1500</v>
      </c>
      <c r="L77" s="27">
        <f t="shared" ref="L77:L82" si="15">F77+G77*$B$4+H77*$B$4^2+I77*$B$4^3+J77/$B$4^2</f>
        <v>6.0236781730270135</v>
      </c>
      <c r="M77" s="27">
        <f t="shared" ref="M77:M82" si="16">F77+G77*$B$5+H77*$B$5^2+I77*$B$5^3+J77/$B$5^2</f>
        <v>9.4809233444444452</v>
      </c>
      <c r="N77" s="28">
        <f t="shared" ref="N77:N82" si="17">$B$3*(F77*($B$5-$B$4)+G77*($B$5^2-$B$4^2)/2+H77*($B$5^3-$B$4^3)/3+I77*($B$5^4-$B$4^4)/4-J77*(1/$B$5-1/$B$4))</f>
        <v>19580.748492766466</v>
      </c>
      <c r="O77" s="27">
        <f t="shared" ref="O77:O109" si="18">$B$3*(F77*LN($B$5/$B$4)+G77*($B$5-$B$4)+H77*($B$5^2-$B$4^2)/2+I77*($B$5^3-$B$4^3)/3-2*J77*(1/$B$5^2-1/$B$4^2))-$B$3*LN($B$7/$B$6)</f>
        <v>30.669498800279705</v>
      </c>
      <c r="P77" s="29"/>
    </row>
    <row r="78" spans="1:16" ht="15.75" x14ac:dyDescent="0.25">
      <c r="A78" s="5">
        <v>0</v>
      </c>
      <c r="B78" s="24" t="s">
        <v>30</v>
      </c>
      <c r="C78" s="24" t="s">
        <v>146</v>
      </c>
      <c r="D78" s="33">
        <v>45.085000000000001</v>
      </c>
      <c r="E78" s="33">
        <f t="shared" si="14"/>
        <v>8.6342353008458836</v>
      </c>
      <c r="F78" s="33">
        <v>-0.22500000000000001</v>
      </c>
      <c r="G78" s="34">
        <v>3.3855200000000002E-2</v>
      </c>
      <c r="H78" s="35">
        <v>-1.9737000000000001E-5</v>
      </c>
      <c r="I78" s="35">
        <v>4.6526999999999999E-9</v>
      </c>
      <c r="J78" s="36">
        <v>35214.699999999997</v>
      </c>
      <c r="K78" s="32">
        <v>1500</v>
      </c>
      <c r="L78" s="27">
        <f t="shared" si="15"/>
        <v>8.6338967488458813</v>
      </c>
      <c r="M78" s="27">
        <f t="shared" si="16"/>
        <v>14.085601811111109</v>
      </c>
      <c r="N78" s="28">
        <f t="shared" si="17"/>
        <v>28895.689476764735</v>
      </c>
      <c r="O78" s="27">
        <f t="shared" si="18"/>
        <v>49.67103673395544</v>
      </c>
      <c r="P78" s="29"/>
    </row>
    <row r="79" spans="1:16" ht="15.75" x14ac:dyDescent="0.25">
      <c r="A79" s="5">
        <v>0</v>
      </c>
      <c r="B79" s="24" t="s">
        <v>31</v>
      </c>
      <c r="C79" s="24" t="s">
        <v>147</v>
      </c>
      <c r="D79" s="33">
        <v>41.052999999999997</v>
      </c>
      <c r="E79" s="33">
        <f t="shared" si="14"/>
        <v>6.2963639256378556</v>
      </c>
      <c r="F79" s="33">
        <v>1.5395000000000001</v>
      </c>
      <c r="G79" s="34">
        <v>1.7438100000000002E-2</v>
      </c>
      <c r="H79" s="35">
        <v>-8.9436000000000002E-6</v>
      </c>
      <c r="I79" s="35">
        <v>1.7813E-9</v>
      </c>
      <c r="J79" s="36">
        <v>27142.400000000001</v>
      </c>
      <c r="K79" s="32">
        <v>1500</v>
      </c>
      <c r="L79" s="27">
        <f t="shared" si="15"/>
        <v>6.2961895446378549</v>
      </c>
      <c r="M79" s="27">
        <f t="shared" si="16"/>
        <v>9.2428203555555566</v>
      </c>
      <c r="N79" s="28">
        <f t="shared" si="17"/>
        <v>19650.612900046213</v>
      </c>
      <c r="O79" s="27">
        <f t="shared" si="18"/>
        <v>28.249246539483657</v>
      </c>
      <c r="P79" s="29"/>
    </row>
    <row r="80" spans="1:16" ht="15.75" x14ac:dyDescent="0.25">
      <c r="A80" s="5">
        <v>0</v>
      </c>
      <c r="B80" s="24" t="s">
        <v>32</v>
      </c>
      <c r="C80" s="24" t="s">
        <v>148</v>
      </c>
      <c r="D80" s="33">
        <v>50.484999999999999</v>
      </c>
      <c r="E80" s="33">
        <f t="shared" si="14"/>
        <v>4.9076416031949535</v>
      </c>
      <c r="F80" s="33">
        <v>0.6603</v>
      </c>
      <c r="G80" s="34">
        <v>1.5513900000000001E-2</v>
      </c>
      <c r="H80" s="35">
        <v>-8.5838000000000007E-6</v>
      </c>
      <c r="I80" s="35">
        <v>1.8805999999999999E-9</v>
      </c>
      <c r="J80" s="36">
        <v>29772</v>
      </c>
      <c r="K80" s="32">
        <v>1500</v>
      </c>
      <c r="L80" s="27">
        <f t="shared" si="15"/>
        <v>4.9074864641949523</v>
      </c>
      <c r="M80" s="27">
        <f t="shared" si="16"/>
        <v>7.3673816000000008</v>
      </c>
      <c r="N80" s="28">
        <f t="shared" si="17"/>
        <v>15526.59442676288</v>
      </c>
      <c r="O80" s="27">
        <f t="shared" si="18"/>
        <v>19.136480719394278</v>
      </c>
      <c r="P80" s="29"/>
    </row>
    <row r="81" spans="1:16" ht="15.75" x14ac:dyDescent="0.25">
      <c r="A81" s="5">
        <v>0</v>
      </c>
      <c r="B81" s="24" t="s">
        <v>33</v>
      </c>
      <c r="C81" s="24" t="s">
        <v>149</v>
      </c>
      <c r="D81" s="33">
        <v>84.927000000000007</v>
      </c>
      <c r="E81" s="33">
        <f t="shared" si="14"/>
        <v>6.1439488286977939</v>
      </c>
      <c r="F81" s="33">
        <v>2.5556000000000001</v>
      </c>
      <c r="G81" s="34">
        <v>1.5247800000000001E-2</v>
      </c>
      <c r="H81" s="35">
        <v>-9.6806000000000001E-6</v>
      </c>
      <c r="I81" s="35">
        <v>2.3456999999999999E-9</v>
      </c>
      <c r="J81" s="36">
        <v>-14184.1</v>
      </c>
      <c r="K81" s="32">
        <v>1500</v>
      </c>
      <c r="L81" s="27">
        <f t="shared" si="15"/>
        <v>6.1437963506977935</v>
      </c>
      <c r="M81" s="27">
        <f t="shared" si="16"/>
        <v>8.6865349222222221</v>
      </c>
      <c r="N81" s="28">
        <f t="shared" si="17"/>
        <v>18908.121013560904</v>
      </c>
      <c r="O81" s="27">
        <f t="shared" si="18"/>
        <v>22.30466009036283</v>
      </c>
      <c r="P81" s="29"/>
    </row>
    <row r="82" spans="1:16" ht="15.75" x14ac:dyDescent="0.25">
      <c r="A82" s="5">
        <v>0</v>
      </c>
      <c r="B82" s="24" t="s">
        <v>34</v>
      </c>
      <c r="C82" s="24" t="s">
        <v>150</v>
      </c>
      <c r="D82" s="33">
        <v>119.369</v>
      </c>
      <c r="E82" s="33">
        <f t="shared" si="14"/>
        <v>7.8902764381803809</v>
      </c>
      <c r="F82" s="33">
        <v>5.6256000000000004</v>
      </c>
      <c r="G82" s="34">
        <v>1.23374E-2</v>
      </c>
      <c r="H82" s="35">
        <v>-8.5990000000000002E-6</v>
      </c>
      <c r="I82" s="35">
        <v>2.2018E-9</v>
      </c>
      <c r="J82" s="36">
        <v>-62919.1</v>
      </c>
      <c r="K82" s="32">
        <v>1500</v>
      </c>
      <c r="L82" s="27">
        <f t="shared" si="15"/>
        <v>7.8901530641803799</v>
      </c>
      <c r="M82" s="27">
        <f t="shared" si="16"/>
        <v>10.233213522222224</v>
      </c>
      <c r="N82" s="28">
        <f t="shared" si="17"/>
        <v>23180.468714080245</v>
      </c>
      <c r="O82" s="27">
        <f t="shared" si="18"/>
        <v>27.12878570909794</v>
      </c>
      <c r="P82" s="29"/>
    </row>
    <row r="83" spans="1:16" ht="15.75" x14ac:dyDescent="0.25">
      <c r="A83" s="5">
        <v>0</v>
      </c>
      <c r="B83" s="24" t="s">
        <v>35</v>
      </c>
      <c r="C83" s="24" t="s">
        <v>151</v>
      </c>
      <c r="D83" s="33">
        <v>153.81100000000001</v>
      </c>
      <c r="E83" s="33">
        <f t="shared" si="14"/>
        <v>10.068782325762118</v>
      </c>
      <c r="F83" s="33">
        <v>9.6326999999999998</v>
      </c>
      <c r="G83" s="34">
        <v>7.4098999999999996E-3</v>
      </c>
      <c r="H83" s="35">
        <v>-5.9466E-6</v>
      </c>
      <c r="I83" s="35">
        <v>1.6419000000000001E-9</v>
      </c>
      <c r="J83" s="36">
        <v>-114508.6</v>
      </c>
      <c r="K83" s="32">
        <v>1500</v>
      </c>
      <c r="L83" s="27">
        <f t="shared" ref="L83:L86" si="19">F83+G83*$B$4+H83*$B$4^2+I83*$B$4^3+J83/$B$4^2</f>
        <v>10.068708226762118</v>
      </c>
      <c r="M83" s="27">
        <f t="shared" ref="M83:M86" si="20">F83+G83*$B$5+H83*$B$5^2+I83*$B$5^3+J83/$B$5^2</f>
        <v>11.974434955555557</v>
      </c>
      <c r="N83" s="28">
        <f t="shared" ref="N83:N86" si="21">$B$3*(F83*($B$5-$B$4)+G83*($B$5^2-$B$4^2)/2+H83*($B$5^3-$B$4^3)/3+I83*($B$5^4-$B$4^4)/4-J83*(1/$B$5-1/$B$4))</f>
        <v>28210.939290057056</v>
      </c>
      <c r="O83" s="27">
        <f t="shared" si="18"/>
        <v>33.48907987819122</v>
      </c>
      <c r="P83" s="29"/>
    </row>
    <row r="84" spans="1:16" ht="15.75" x14ac:dyDescent="0.25">
      <c r="A84" s="5">
        <v>0</v>
      </c>
      <c r="B84" s="24" t="s">
        <v>36</v>
      </c>
      <c r="C84" s="24" t="s">
        <v>152</v>
      </c>
      <c r="D84" s="33">
        <v>34.033000000000001</v>
      </c>
      <c r="E84" s="33">
        <f t="shared" si="14"/>
        <v>4.5378181121502861</v>
      </c>
      <c r="F84" s="33">
        <v>1.2176</v>
      </c>
      <c r="G84" s="34">
        <v>1.21408E-2</v>
      </c>
      <c r="H84" s="35">
        <v>-4.7860999999999998E-6</v>
      </c>
      <c r="I84" s="35">
        <v>6.6351000000000002E-10</v>
      </c>
      <c r="J84" s="36">
        <v>9616.9</v>
      </c>
      <c r="K84" s="32">
        <v>3000</v>
      </c>
      <c r="L84" s="27">
        <f t="shared" si="19"/>
        <v>4.5376967041502851</v>
      </c>
      <c r="M84" s="27">
        <f t="shared" si="20"/>
        <v>6.94911577111111</v>
      </c>
      <c r="N84" s="28">
        <f t="shared" si="21"/>
        <v>14527.515071003028</v>
      </c>
      <c r="O84" s="27">
        <f t="shared" si="18"/>
        <v>14.713323178596362</v>
      </c>
      <c r="P84" s="29"/>
    </row>
    <row r="85" spans="1:16" ht="15.75" x14ac:dyDescent="0.25">
      <c r="A85" s="5">
        <v>0</v>
      </c>
      <c r="B85" s="24" t="s">
        <v>37</v>
      </c>
      <c r="C85" s="24" t="s">
        <v>153</v>
      </c>
      <c r="D85" s="33">
        <v>52.023000000000003</v>
      </c>
      <c r="E85" s="33">
        <f t="shared" si="14"/>
        <v>5.2081758498706545</v>
      </c>
      <c r="F85" s="33">
        <v>2.8914</v>
      </c>
      <c r="G85" s="34">
        <v>1.10589E-2</v>
      </c>
      <c r="H85" s="35">
        <v>-4.5622000000000001E-6</v>
      </c>
      <c r="I85" s="35">
        <v>6.5400000000000002E-10</v>
      </c>
      <c r="J85" s="36">
        <v>-52654.2</v>
      </c>
      <c r="K85" s="32">
        <v>3000</v>
      </c>
      <c r="L85" s="27">
        <f t="shared" si="19"/>
        <v>5.2080652608706535</v>
      </c>
      <c r="M85" s="27">
        <f t="shared" si="20"/>
        <v>7.8793503333333339</v>
      </c>
      <c r="N85" s="28">
        <f t="shared" si="21"/>
        <v>16750.360359511888</v>
      </c>
      <c r="O85" s="27">
        <f t="shared" si="18"/>
        <v>13.20552855852695</v>
      </c>
      <c r="P85" s="29"/>
    </row>
    <row r="86" spans="1:16" ht="15.75" x14ac:dyDescent="0.25">
      <c r="A86" s="5">
        <v>0</v>
      </c>
      <c r="B86" s="24" t="s">
        <v>38</v>
      </c>
      <c r="C86" s="24" t="s">
        <v>154</v>
      </c>
      <c r="D86" s="25">
        <v>102.032</v>
      </c>
      <c r="E86" s="33">
        <f t="shared" si="14"/>
        <v>10.560773013937311</v>
      </c>
      <c r="F86" s="33">
        <v>9.8305000000000007</v>
      </c>
      <c r="G86" s="34">
        <v>1.34132E-2</v>
      </c>
      <c r="H86" s="35">
        <v>-5.7471000000000004E-6</v>
      </c>
      <c r="I86" s="35">
        <v>8.4805999999999996E-10</v>
      </c>
      <c r="J86" s="36">
        <v>-247177.4</v>
      </c>
      <c r="K86" s="32">
        <v>3000</v>
      </c>
      <c r="L86" s="27">
        <f t="shared" si="19"/>
        <v>10.560638881937312</v>
      </c>
      <c r="M86" s="27">
        <f t="shared" si="20"/>
        <v>15.306041071111109</v>
      </c>
      <c r="N86" s="28">
        <f t="shared" si="21"/>
        <v>33515.800515689385</v>
      </c>
      <c r="O86" s="27">
        <f t="shared" si="18"/>
        <v>30.824250729247531</v>
      </c>
      <c r="P86" s="29"/>
    </row>
    <row r="87" spans="1:16" ht="15.75" x14ac:dyDescent="0.25">
      <c r="A87" s="37"/>
      <c r="B87" s="24"/>
      <c r="C87" s="24"/>
      <c r="D87" s="25"/>
      <c r="E87" s="33"/>
      <c r="F87" s="33"/>
      <c r="G87" s="34"/>
      <c r="H87" s="35"/>
      <c r="I87" s="35"/>
      <c r="J87" s="36"/>
      <c r="K87" s="32"/>
      <c r="L87" s="38"/>
      <c r="M87" s="38"/>
      <c r="N87" s="28"/>
      <c r="O87" s="27"/>
      <c r="P87" s="29"/>
    </row>
    <row r="88" spans="1:16" ht="15.75" customHeight="1" x14ac:dyDescent="0.25">
      <c r="A88" s="22" t="s">
        <v>155</v>
      </c>
      <c r="B88" s="23"/>
      <c r="C88" s="24"/>
      <c r="D88" s="25"/>
      <c r="E88" s="24"/>
      <c r="F88" s="26"/>
      <c r="G88" s="26"/>
      <c r="H88" s="26"/>
      <c r="I88" s="26"/>
      <c r="J88" s="26"/>
      <c r="K88" s="24"/>
      <c r="L88" s="38"/>
      <c r="M88" s="38"/>
      <c r="N88" s="28"/>
      <c r="O88" s="27"/>
      <c r="P88" s="29"/>
    </row>
    <row r="89" spans="1:16" ht="36.75" x14ac:dyDescent="0.35">
      <c r="A89" s="16" t="s">
        <v>75</v>
      </c>
      <c r="B89" s="24" t="s">
        <v>193</v>
      </c>
      <c r="C89" s="24" t="s">
        <v>194</v>
      </c>
      <c r="D89" s="30" t="s">
        <v>103</v>
      </c>
      <c r="E89" s="10" t="s">
        <v>195</v>
      </c>
      <c r="F89" s="31" t="s">
        <v>80</v>
      </c>
      <c r="G89" s="31" t="s">
        <v>81</v>
      </c>
      <c r="H89" s="31" t="s">
        <v>82</v>
      </c>
      <c r="I89" s="31" t="s">
        <v>83</v>
      </c>
      <c r="J89" s="31" t="s">
        <v>84</v>
      </c>
      <c r="K89" s="32" t="s">
        <v>104</v>
      </c>
      <c r="L89" s="10" t="s">
        <v>186</v>
      </c>
      <c r="M89" s="10" t="s">
        <v>187</v>
      </c>
      <c r="N89" s="11" t="s">
        <v>189</v>
      </c>
      <c r="O89" s="12" t="s">
        <v>190</v>
      </c>
    </row>
    <row r="90" spans="1:16" ht="15.75" x14ac:dyDescent="0.25">
      <c r="A90" s="5">
        <v>0</v>
      </c>
      <c r="B90" s="24" t="s">
        <v>56</v>
      </c>
      <c r="C90" s="24" t="s">
        <v>156</v>
      </c>
      <c r="D90" s="25">
        <v>18.015000000000001</v>
      </c>
      <c r="E90" s="33">
        <f>F90+G90*298.16+H90*298.15^2+I90*298.15^3+J90/298.15^2</f>
        <v>4.0293798867282637</v>
      </c>
      <c r="F90" s="33">
        <v>3.1589999999999998</v>
      </c>
      <c r="G90" s="34">
        <v>2.0384999999999999E-3</v>
      </c>
      <c r="H90" s="35">
        <v>-2.1752999999999999E-7</v>
      </c>
      <c r="I90" s="35">
        <v>-1.8960000000000002E-11</v>
      </c>
      <c r="J90" s="36">
        <v>25105.3</v>
      </c>
      <c r="K90" s="32">
        <v>3000</v>
      </c>
      <c r="L90" s="27">
        <f t="shared" ref="L90:L109" si="22">F90+G90*$B$4+H90*$B$4^2+I90*$B$4^3+J90/$B$4^2</f>
        <v>4.0293595017282637</v>
      </c>
      <c r="M90" s="27">
        <f t="shared" ref="M90:M109" si="23">F90+G90*$B$5+H90*$B$5^2+I90*$B$5^3+J90/$B$5^2</f>
        <v>4.369430784444444</v>
      </c>
      <c r="N90" s="28">
        <f t="shared" ref="N90:N109" si="24">$B$3*(F90*($B$5-$B$4)+G90*($B$5^2-$B$4^2)/2+H90*($B$5^3-$B$4^3)/3+I90*($B$5^4-$B$4^4)/4-J90*(1/$B$5-1/$B$4))</f>
        <v>10458.294643677473</v>
      </c>
      <c r="O90" s="27">
        <f t="shared" si="18"/>
        <v>7.6207031599454389</v>
      </c>
      <c r="P90" s="29"/>
    </row>
    <row r="91" spans="1:16" ht="15.75" x14ac:dyDescent="0.25">
      <c r="A91" s="5">
        <v>0</v>
      </c>
      <c r="B91" s="24" t="s">
        <v>57</v>
      </c>
      <c r="C91" s="24" t="s">
        <v>157</v>
      </c>
      <c r="D91" s="25">
        <v>2.016</v>
      </c>
      <c r="E91" s="33">
        <f t="shared" ref="E91:E109" si="25">F91+G91*298.16+H91*298.15^2+I91*298.15^3+J91/298.15^2</f>
        <v>3.4615105042517422</v>
      </c>
      <c r="F91" s="33">
        <v>3.5394999999999999</v>
      </c>
      <c r="G91" s="34">
        <v>-2.1139999999999999E-4</v>
      </c>
      <c r="H91" s="35">
        <v>4.0418000000000001E-7</v>
      </c>
      <c r="I91" s="35">
        <v>-7.7486E-11</v>
      </c>
      <c r="J91" s="36">
        <v>-4341</v>
      </c>
      <c r="K91" s="32">
        <v>3000</v>
      </c>
      <c r="L91" s="27">
        <f t="shared" si="22"/>
        <v>3.4615126182517422</v>
      </c>
      <c r="M91" s="27">
        <f t="shared" si="23"/>
        <v>3.5293694906666664</v>
      </c>
      <c r="N91" s="28">
        <f t="shared" si="24"/>
        <v>8776.1758771091991</v>
      </c>
      <c r="O91" s="27">
        <f t="shared" si="18"/>
        <v>0.70864705844240561</v>
      </c>
      <c r="P91" s="29"/>
    </row>
    <row r="92" spans="1:16" ht="15.75" x14ac:dyDescent="0.25">
      <c r="A92" s="5">
        <v>0</v>
      </c>
      <c r="B92" s="24" t="s">
        <v>58</v>
      </c>
      <c r="C92" s="24" t="s">
        <v>158</v>
      </c>
      <c r="D92" s="25">
        <v>32.198</v>
      </c>
      <c r="E92" s="33">
        <f t="shared" si="25"/>
        <v>3.5364400001985632</v>
      </c>
      <c r="F92" s="33">
        <v>3.0642999999999998</v>
      </c>
      <c r="G92" s="34">
        <v>1.6886E-3</v>
      </c>
      <c r="H92" s="35">
        <v>-6.8711999999999997E-7</v>
      </c>
      <c r="I92" s="35">
        <v>1.0656E-10</v>
      </c>
      <c r="J92" s="36">
        <v>2393.3000000000002</v>
      </c>
      <c r="K92" s="32">
        <v>3000</v>
      </c>
      <c r="L92" s="27">
        <f t="shared" si="22"/>
        <v>3.5364231141985631</v>
      </c>
      <c r="M92" s="27">
        <f t="shared" si="23"/>
        <v>3.8597618155555558</v>
      </c>
      <c r="N92" s="28">
        <f t="shared" si="24"/>
        <v>9292.8267146063736</v>
      </c>
      <c r="O92" s="27">
        <f t="shared" si="18"/>
        <v>2.5293239380048327</v>
      </c>
      <c r="P92" s="29"/>
    </row>
    <row r="93" spans="1:16" ht="15.75" x14ac:dyDescent="0.25">
      <c r="A93" s="5">
        <v>0</v>
      </c>
      <c r="B93" s="24" t="s">
        <v>59</v>
      </c>
      <c r="C93" s="24" t="s">
        <v>159</v>
      </c>
      <c r="D93" s="25">
        <v>28.013999999999999</v>
      </c>
      <c r="E93" s="33">
        <f t="shared" si="25"/>
        <v>3.4881504595079411</v>
      </c>
      <c r="F93" s="33">
        <v>2.8184999999999998</v>
      </c>
      <c r="G93" s="34">
        <v>1.5533999999999999E-3</v>
      </c>
      <c r="H93" s="35">
        <v>-5.2778999999999999E-7</v>
      </c>
      <c r="I93" s="35">
        <v>6.3839999999999996E-11</v>
      </c>
      <c r="J93" s="36">
        <v>22375.7</v>
      </c>
      <c r="K93" s="32">
        <v>3000</v>
      </c>
      <c r="L93" s="27">
        <f t="shared" si="22"/>
        <v>3.488134925507941</v>
      </c>
      <c r="M93" s="27">
        <f t="shared" si="23"/>
        <v>3.6364797622222222</v>
      </c>
      <c r="N93" s="28">
        <f t="shared" si="24"/>
        <v>8876.7956872737832</v>
      </c>
      <c r="O93" s="27">
        <f t="shared" si="18"/>
        <v>3.7328656985388839</v>
      </c>
      <c r="P93" s="29"/>
    </row>
    <row r="94" spans="1:16" ht="15.75" x14ac:dyDescent="0.25">
      <c r="A94" s="5">
        <v>0</v>
      </c>
      <c r="B94" s="24" t="s">
        <v>60</v>
      </c>
      <c r="C94" s="24" t="s">
        <v>160</v>
      </c>
      <c r="D94" s="25">
        <v>44.009</v>
      </c>
      <c r="E94" s="33">
        <f t="shared" si="25"/>
        <v>4.4860967715183904</v>
      </c>
      <c r="F94" s="33">
        <v>3.8803000000000001</v>
      </c>
      <c r="G94" s="34">
        <v>4.1571000000000004E-3</v>
      </c>
      <c r="H94" s="35">
        <v>-1.7388E-6</v>
      </c>
      <c r="I94" s="35">
        <v>2.5318999999999998E-10</v>
      </c>
      <c r="J94" s="36">
        <v>-43186.8</v>
      </c>
      <c r="K94" s="32">
        <v>3000</v>
      </c>
      <c r="L94" s="27">
        <f t="shared" si="22"/>
        <v>4.4860552005183898</v>
      </c>
      <c r="M94" s="27">
        <f t="shared" si="23"/>
        <v>5.6833177066666671</v>
      </c>
      <c r="N94" s="28">
        <f t="shared" si="24"/>
        <v>12967.985501872763</v>
      </c>
      <c r="O94" s="27">
        <f t="shared" si="18"/>
        <v>5.9397143183123546</v>
      </c>
      <c r="P94" s="29"/>
    </row>
    <row r="95" spans="1:16" ht="15.75" x14ac:dyDescent="0.25">
      <c r="A95" s="5">
        <v>0</v>
      </c>
      <c r="B95" s="24" t="s">
        <v>61</v>
      </c>
      <c r="C95" s="24" t="s">
        <v>62</v>
      </c>
      <c r="D95" s="25">
        <v>28.013999999999999</v>
      </c>
      <c r="E95" s="33">
        <f t="shared" si="25"/>
        <v>3.4914228357436992</v>
      </c>
      <c r="F95" s="33">
        <v>2.7963</v>
      </c>
      <c r="G95" s="34">
        <v>1.7182E-3</v>
      </c>
      <c r="H95" s="35">
        <v>-6.3511000000000003E-7</v>
      </c>
      <c r="I95" s="35">
        <v>8.2913999999999997E-11</v>
      </c>
      <c r="J95" s="36">
        <v>21075.200000000001</v>
      </c>
      <c r="K95" s="32">
        <v>3000</v>
      </c>
      <c r="L95" s="27">
        <f t="shared" si="22"/>
        <v>3.491405653743699</v>
      </c>
      <c r="M95" s="27">
        <f t="shared" si="23"/>
        <v>3.6750320462222219</v>
      </c>
      <c r="N95" s="28">
        <f t="shared" si="24"/>
        <v>8937.0315444225998</v>
      </c>
      <c r="O95" s="27">
        <f t="shared" si="18"/>
        <v>3.7232395033050949</v>
      </c>
      <c r="P95" s="29"/>
    </row>
    <row r="96" spans="1:16" ht="15.75" x14ac:dyDescent="0.25">
      <c r="A96" s="5">
        <v>0</v>
      </c>
      <c r="B96" s="24" t="s">
        <v>63</v>
      </c>
      <c r="C96" s="24" t="s">
        <v>64</v>
      </c>
      <c r="D96" s="25">
        <v>4.0030000000000001</v>
      </c>
      <c r="E96" s="33">
        <f t="shared" si="25"/>
        <v>2.5009999999999999</v>
      </c>
      <c r="F96" s="33">
        <v>2.5009999999999999</v>
      </c>
      <c r="G96" s="34">
        <v>0</v>
      </c>
      <c r="H96" s="35">
        <v>0</v>
      </c>
      <c r="I96" s="35">
        <v>0</v>
      </c>
      <c r="J96" s="36">
        <v>0</v>
      </c>
      <c r="K96" s="32">
        <v>1000</v>
      </c>
      <c r="L96" s="27">
        <f t="shared" si="22"/>
        <v>2.5009999999999999</v>
      </c>
      <c r="M96" s="27">
        <f t="shared" si="23"/>
        <v>2.5009999999999999</v>
      </c>
      <c r="N96" s="28">
        <f t="shared" si="24"/>
        <v>6276.4618309000007</v>
      </c>
      <c r="O96" s="27">
        <f t="shared" si="18"/>
        <v>-4.6022430585287211</v>
      </c>
      <c r="P96" s="29"/>
    </row>
    <row r="97" spans="1:16" ht="15.75" x14ac:dyDescent="0.25">
      <c r="A97" s="5">
        <v>0</v>
      </c>
      <c r="B97" s="24" t="s">
        <v>65</v>
      </c>
      <c r="C97" s="24" t="s">
        <v>66</v>
      </c>
      <c r="D97" s="25">
        <v>39.948</v>
      </c>
      <c r="E97" s="33">
        <f t="shared" si="25"/>
        <v>2.5009999999999999</v>
      </c>
      <c r="F97" s="33">
        <v>2.5009999999999999</v>
      </c>
      <c r="G97" s="34">
        <v>0</v>
      </c>
      <c r="H97" s="35">
        <v>0</v>
      </c>
      <c r="I97" s="35">
        <v>0</v>
      </c>
      <c r="J97" s="36">
        <v>0</v>
      </c>
      <c r="K97" s="32">
        <v>1000</v>
      </c>
      <c r="L97" s="27">
        <f t="shared" si="22"/>
        <v>2.5009999999999999</v>
      </c>
      <c r="M97" s="27">
        <f t="shared" si="23"/>
        <v>2.5009999999999999</v>
      </c>
      <c r="N97" s="28">
        <f t="shared" si="24"/>
        <v>6276.4618309000007</v>
      </c>
      <c r="O97" s="27">
        <f t="shared" si="18"/>
        <v>-4.6022430585287211</v>
      </c>
      <c r="P97" s="29"/>
    </row>
    <row r="98" spans="1:16" ht="15.75" x14ac:dyDescent="0.25">
      <c r="A98" s="5">
        <v>0</v>
      </c>
      <c r="B98" s="24" t="s">
        <v>67</v>
      </c>
      <c r="C98" s="24" t="s">
        <v>161</v>
      </c>
      <c r="D98" s="25">
        <v>17.030999999999999</v>
      </c>
      <c r="E98" s="33">
        <f t="shared" si="25"/>
        <v>4.288503686479503</v>
      </c>
      <c r="F98" s="33">
        <v>2.4064000000000001</v>
      </c>
      <c r="G98" s="34">
        <v>5.9436999999999997E-3</v>
      </c>
      <c r="H98" s="35">
        <v>-1.7653000000000001E-6</v>
      </c>
      <c r="I98" s="35">
        <v>1.9055E-10</v>
      </c>
      <c r="J98" s="36">
        <v>23272.6</v>
      </c>
      <c r="K98" s="32">
        <v>3000</v>
      </c>
      <c r="L98" s="27">
        <f t="shared" si="22"/>
        <v>4.288444249479503</v>
      </c>
      <c r="M98" s="27">
        <f t="shared" si="23"/>
        <v>5.4429169111111113</v>
      </c>
      <c r="N98" s="28">
        <f t="shared" si="24"/>
        <v>12185.167269338215</v>
      </c>
      <c r="O98" s="27">
        <f t="shared" si="18"/>
        <v>11.152849145189389</v>
      </c>
      <c r="P98" s="29"/>
    </row>
    <row r="99" spans="1:16" ht="15.75" x14ac:dyDescent="0.25">
      <c r="A99" s="5">
        <v>0</v>
      </c>
      <c r="B99" s="24" t="s">
        <v>68</v>
      </c>
      <c r="C99" s="24" t="s">
        <v>162</v>
      </c>
      <c r="D99" s="25">
        <v>70.900000000000006</v>
      </c>
      <c r="E99" s="33">
        <f t="shared" si="25"/>
        <v>4.0931529954162311</v>
      </c>
      <c r="F99" s="33">
        <v>4.3731</v>
      </c>
      <c r="G99" s="34">
        <v>2.017E-4</v>
      </c>
      <c r="H99" s="35">
        <v>-6.3714999999999998E-8</v>
      </c>
      <c r="I99" s="35">
        <v>1.4974999999999999E-11</v>
      </c>
      <c r="J99" s="36">
        <v>-29763.200000000001</v>
      </c>
      <c r="K99" s="32">
        <v>3000</v>
      </c>
      <c r="L99" s="27">
        <f t="shared" si="22"/>
        <v>4.0931509784162312</v>
      </c>
      <c r="M99" s="27">
        <f t="shared" si="23"/>
        <v>4.3917416444444441</v>
      </c>
      <c r="N99" s="28">
        <f t="shared" si="24"/>
        <v>10754.752812472891</v>
      </c>
      <c r="O99" s="27">
        <f t="shared" si="18"/>
        <v>2.5322225850664886</v>
      </c>
      <c r="P99" s="29"/>
    </row>
    <row r="100" spans="1:16" ht="15.75" x14ac:dyDescent="0.25">
      <c r="A100" s="5">
        <v>0</v>
      </c>
      <c r="B100" s="24" t="s">
        <v>163</v>
      </c>
      <c r="C100" s="24" t="s">
        <v>164</v>
      </c>
      <c r="D100" s="25">
        <v>36.457999999999998</v>
      </c>
      <c r="E100" s="33">
        <f t="shared" si="25"/>
        <v>3.4920922048000769</v>
      </c>
      <c r="F100" s="33">
        <v>2.9828000000000001</v>
      </c>
      <c r="G100" s="34">
        <v>9.8449999999999992E-4</v>
      </c>
      <c r="H100" s="35">
        <v>-1.7793000000000001E-7</v>
      </c>
      <c r="I100" s="35">
        <v>4.6661999999999996E-12</v>
      </c>
      <c r="J100" s="36">
        <v>20574.099999999999</v>
      </c>
      <c r="K100" s="32">
        <v>3000</v>
      </c>
      <c r="L100" s="27">
        <f t="shared" si="22"/>
        <v>3.4920823598000768</v>
      </c>
      <c r="M100" s="27">
        <f t="shared" si="23"/>
        <v>3.567603376977778</v>
      </c>
      <c r="N100" s="28">
        <f t="shared" si="24"/>
        <v>8791.4649501002714</v>
      </c>
      <c r="O100" s="27">
        <f t="shared" si="18"/>
        <v>3.3698750087960647</v>
      </c>
      <c r="P100" s="29"/>
    </row>
    <row r="101" spans="1:16" ht="15.75" x14ac:dyDescent="0.25">
      <c r="A101" s="5">
        <v>0</v>
      </c>
      <c r="B101" s="24" t="s">
        <v>165</v>
      </c>
      <c r="C101" s="24" t="s">
        <v>166</v>
      </c>
      <c r="D101" s="25">
        <v>34.085999999999999</v>
      </c>
      <c r="E101" s="33">
        <f t="shared" si="25"/>
        <v>4.0858109079072769</v>
      </c>
      <c r="F101" s="33">
        <v>2.5234999999999999</v>
      </c>
      <c r="G101" s="34">
        <v>4.2500000000000003E-3</v>
      </c>
      <c r="H101" s="35">
        <v>-1.3643E-6</v>
      </c>
      <c r="I101" s="35">
        <v>1.6492000000000001E-10</v>
      </c>
      <c r="J101" s="36">
        <v>36627.4</v>
      </c>
      <c r="K101" s="32">
        <v>3000</v>
      </c>
      <c r="L101" s="27">
        <f t="shared" si="22"/>
        <v>4.0857684079072767</v>
      </c>
      <c r="M101" s="27">
        <f t="shared" si="23"/>
        <v>4.7197174977777783</v>
      </c>
      <c r="N101" s="28">
        <f t="shared" si="24"/>
        <v>10961.710825985838</v>
      </c>
      <c r="O101" s="27">
        <f t="shared" si="18"/>
        <v>9.9029292173369186</v>
      </c>
      <c r="P101" s="29"/>
    </row>
    <row r="102" spans="1:16" ht="15.75" x14ac:dyDescent="0.25">
      <c r="A102" s="5">
        <v>0</v>
      </c>
      <c r="B102" s="24" t="s">
        <v>167</v>
      </c>
      <c r="C102" s="24" t="s">
        <v>168</v>
      </c>
      <c r="D102" s="25">
        <v>27.026</v>
      </c>
      <c r="E102" s="33">
        <f t="shared" si="25"/>
        <v>4.3125437983376731</v>
      </c>
      <c r="F102" s="33">
        <v>3.7879999999999998</v>
      </c>
      <c r="G102" s="34">
        <v>3.2347999999999999E-3</v>
      </c>
      <c r="H102" s="35">
        <v>-1.1776E-6</v>
      </c>
      <c r="I102" s="35">
        <v>2.2742E-10</v>
      </c>
      <c r="J102" s="36">
        <v>-30338.5</v>
      </c>
      <c r="K102" s="32">
        <v>1000</v>
      </c>
      <c r="L102" s="27">
        <f t="shared" si="22"/>
        <v>4.3125114503376727</v>
      </c>
      <c r="M102" s="27">
        <f t="shared" si="23"/>
        <v>5.2697931088888881</v>
      </c>
      <c r="N102" s="28">
        <f t="shared" si="24"/>
        <v>12165.372298526463</v>
      </c>
      <c r="O102" s="27">
        <f t="shared" si="18"/>
        <v>5.5173016611987045</v>
      </c>
      <c r="P102" s="29"/>
    </row>
    <row r="103" spans="1:16" ht="15.75" x14ac:dyDescent="0.25">
      <c r="A103" s="5">
        <v>0</v>
      </c>
      <c r="B103" s="24" t="s">
        <v>69</v>
      </c>
      <c r="C103" s="24" t="s">
        <v>169</v>
      </c>
      <c r="D103" s="25">
        <v>76.131</v>
      </c>
      <c r="E103" s="33">
        <f t="shared" si="25"/>
        <v>5.4730947606771583</v>
      </c>
      <c r="F103" s="33">
        <v>4.3711000000000002</v>
      </c>
      <c r="G103" s="34">
        <v>6.0020000000000004E-3</v>
      </c>
      <c r="H103" s="35">
        <v>-4.5554999999999998E-6</v>
      </c>
      <c r="I103" s="35">
        <v>1.2715E-9</v>
      </c>
      <c r="J103" s="36">
        <v>-28117.599999999999</v>
      </c>
      <c r="K103" s="32">
        <v>1000</v>
      </c>
      <c r="L103" s="27">
        <f t="shared" si="22"/>
        <v>5.473034740677158</v>
      </c>
      <c r="M103" s="27">
        <f t="shared" si="23"/>
        <v>6.5288595555555569</v>
      </c>
      <c r="N103" s="28">
        <f t="shared" si="24"/>
        <v>15268.640747854566</v>
      </c>
      <c r="O103" s="27">
        <f t="shared" si="18"/>
        <v>12.906403088236075</v>
      </c>
      <c r="P103" s="29"/>
    </row>
    <row r="104" spans="1:16" ht="15.75" x14ac:dyDescent="0.25">
      <c r="A104" s="5">
        <v>0</v>
      </c>
      <c r="B104" s="24" t="s">
        <v>70</v>
      </c>
      <c r="C104" s="24" t="s">
        <v>170</v>
      </c>
      <c r="D104" s="25">
        <v>64.058000000000007</v>
      </c>
      <c r="E104" s="33">
        <f t="shared" si="25"/>
        <v>4.8494316350440911</v>
      </c>
      <c r="F104" s="33">
        <v>4.5030000000000001</v>
      </c>
      <c r="G104" s="34">
        <v>3.4217000000000002E-3</v>
      </c>
      <c r="H104" s="35">
        <v>-1.4742E-6</v>
      </c>
      <c r="I104" s="35">
        <v>2.2438999999999999E-10</v>
      </c>
      <c r="J104" s="36">
        <v>-48774.3</v>
      </c>
      <c r="K104" s="32">
        <v>3000</v>
      </c>
      <c r="L104" s="27">
        <f t="shared" si="22"/>
        <v>4.8493974180440915</v>
      </c>
      <c r="M104" s="27">
        <f t="shared" si="23"/>
        <v>5.9382920733333329</v>
      </c>
      <c r="N104" s="28">
        <f t="shared" si="24"/>
        <v>13755.199909964649</v>
      </c>
      <c r="O104" s="27">
        <f t="shared" si="18"/>
        <v>7.2106895857189279</v>
      </c>
      <c r="P104" s="29"/>
    </row>
    <row r="105" spans="1:16" ht="15.75" x14ac:dyDescent="0.25">
      <c r="A105" s="5">
        <v>0</v>
      </c>
      <c r="B105" s="24" t="s">
        <v>171</v>
      </c>
      <c r="C105" s="24" t="s">
        <v>172</v>
      </c>
      <c r="D105" s="25">
        <v>80.063000000000002</v>
      </c>
      <c r="E105" s="33">
        <f t="shared" si="25"/>
        <v>6.1740766232960773</v>
      </c>
      <c r="F105" s="33">
        <v>5.9958</v>
      </c>
      <c r="G105" s="34">
        <v>5.3702999999999997E-3</v>
      </c>
      <c r="H105" s="35">
        <v>-2.3914999999999999E-6</v>
      </c>
      <c r="I105" s="35">
        <v>3.6521000000000002E-10</v>
      </c>
      <c r="J105" s="36">
        <v>-108452</v>
      </c>
      <c r="K105" s="32">
        <v>3000</v>
      </c>
      <c r="L105" s="27">
        <f t="shared" si="22"/>
        <v>6.1740229202960766</v>
      </c>
      <c r="M105" s="27">
        <f t="shared" si="23"/>
        <v>8.1346698044444459</v>
      </c>
      <c r="N105" s="28">
        <f t="shared" si="24"/>
        <v>18414.252034850571</v>
      </c>
      <c r="O105" s="27">
        <f t="shared" si="18"/>
        <v>11.41394919233872</v>
      </c>
      <c r="P105" s="29"/>
    </row>
    <row r="106" spans="1:16" ht="15.75" x14ac:dyDescent="0.25">
      <c r="A106" s="5">
        <v>0</v>
      </c>
      <c r="B106" s="24" t="s">
        <v>71</v>
      </c>
      <c r="C106" s="24" t="s">
        <v>72</v>
      </c>
      <c r="D106" s="25">
        <v>30.006</v>
      </c>
      <c r="E106" s="33">
        <f t="shared" si="25"/>
        <v>3.5812777942964154</v>
      </c>
      <c r="F106" s="33">
        <v>2.8161999999999998</v>
      </c>
      <c r="G106" s="34">
        <v>1.8986000000000001E-3</v>
      </c>
      <c r="H106" s="35">
        <v>-7.7194000000000002E-7</v>
      </c>
      <c r="I106" s="35">
        <v>1.0980999999999999E-10</v>
      </c>
      <c r="J106" s="36">
        <v>23530.2</v>
      </c>
      <c r="K106" s="32">
        <v>3000</v>
      </c>
      <c r="L106" s="27">
        <f t="shared" si="22"/>
        <v>3.5812588082964156</v>
      </c>
      <c r="M106" s="27">
        <f t="shared" si="23"/>
        <v>3.7665422266666666</v>
      </c>
      <c r="N106" s="28">
        <f t="shared" si="24"/>
        <v>9159.6674701115062</v>
      </c>
      <c r="O106" s="27">
        <f t="shared" si="18"/>
        <v>4.4974175801599969</v>
      </c>
      <c r="P106" s="29"/>
    </row>
    <row r="107" spans="1:16" ht="15.75" x14ac:dyDescent="0.25">
      <c r="A107" s="5">
        <v>0</v>
      </c>
      <c r="B107" s="24" t="s">
        <v>173</v>
      </c>
      <c r="C107" s="24" t="s">
        <v>174</v>
      </c>
      <c r="D107" s="25">
        <v>46.006</v>
      </c>
      <c r="E107" s="33">
        <f t="shared" si="25"/>
        <v>4.5440668213967346</v>
      </c>
      <c r="F107" s="33">
        <v>3.6800999999999999</v>
      </c>
      <c r="G107" s="34">
        <v>4.5434000000000004E-3</v>
      </c>
      <c r="H107" s="35">
        <v>-1.9306000000000002E-6</v>
      </c>
      <c r="I107" s="35">
        <v>3.0452999999999998E-10</v>
      </c>
      <c r="J107" s="36">
        <v>-29081.200000000001</v>
      </c>
      <c r="K107" s="32">
        <v>3000</v>
      </c>
      <c r="L107" s="27">
        <f t="shared" si="22"/>
        <v>4.5440213873967359</v>
      </c>
      <c r="M107" s="27">
        <f t="shared" si="23"/>
        <v>5.696121368888889</v>
      </c>
      <c r="N107" s="28">
        <f t="shared" si="24"/>
        <v>13011.06699926968</v>
      </c>
      <c r="O107" s="27">
        <f t="shared" si="18"/>
        <v>7.5429641660897104</v>
      </c>
      <c r="P107" s="29"/>
    </row>
    <row r="108" spans="1:16" ht="15.75" x14ac:dyDescent="0.25">
      <c r="A108" s="5">
        <v>0</v>
      </c>
      <c r="B108" s="24" t="s">
        <v>175</v>
      </c>
      <c r="C108" s="24" t="s">
        <v>176</v>
      </c>
      <c r="D108" s="25">
        <v>44.012999999999998</v>
      </c>
      <c r="E108" s="33">
        <f t="shared" si="25"/>
        <v>4.6645797461299745</v>
      </c>
      <c r="F108" s="33">
        <v>4.1154999999999999</v>
      </c>
      <c r="G108" s="34">
        <v>3.9480000000000001E-3</v>
      </c>
      <c r="H108" s="35">
        <v>-1.6379E-6</v>
      </c>
      <c r="I108" s="35">
        <v>2.3671999999999998E-10</v>
      </c>
      <c r="J108" s="36">
        <v>-43445</v>
      </c>
      <c r="K108" s="32">
        <v>3000</v>
      </c>
      <c r="L108" s="27">
        <f t="shared" si="22"/>
        <v>4.6645402661299746</v>
      </c>
      <c r="M108" s="27">
        <f t="shared" si="23"/>
        <v>5.8251069644444451</v>
      </c>
      <c r="N108" s="28">
        <f t="shared" si="24"/>
        <v>13367.785465138799</v>
      </c>
      <c r="O108" s="27">
        <f t="shared" si="18"/>
        <v>6.8511657054956956</v>
      </c>
      <c r="P108" s="29"/>
    </row>
    <row r="109" spans="1:16" ht="15.75" x14ac:dyDescent="0.25">
      <c r="A109" s="6">
        <v>0</v>
      </c>
      <c r="B109" s="24" t="s">
        <v>177</v>
      </c>
      <c r="C109" s="24" t="s">
        <v>178</v>
      </c>
      <c r="D109" s="25">
        <v>92.01</v>
      </c>
      <c r="E109" s="33">
        <f t="shared" si="25"/>
        <v>9.8079481805931614</v>
      </c>
      <c r="F109" s="33">
        <v>9.6905000000000001</v>
      </c>
      <c r="G109" s="34">
        <v>7.1967000000000003E-3</v>
      </c>
      <c r="H109" s="35">
        <v>-3.2011999999999999E-6</v>
      </c>
      <c r="I109" s="35">
        <v>4.7522000000000004E-10</v>
      </c>
      <c r="J109" s="36">
        <v>-156127.9</v>
      </c>
      <c r="K109" s="32">
        <v>3000</v>
      </c>
      <c r="L109" s="27">
        <f t="shared" si="22"/>
        <v>9.8078762135931612</v>
      </c>
      <c r="M109" s="27">
        <f t="shared" si="23"/>
        <v>12.525046908888889</v>
      </c>
      <c r="N109" s="28">
        <f t="shared" si="24"/>
        <v>28678.514533501879</v>
      </c>
      <c r="O109" s="27">
        <f t="shared" si="18"/>
        <v>29.908680454332867</v>
      </c>
      <c r="P109" s="29"/>
    </row>
    <row r="110" spans="1:16" x14ac:dyDescent="0.25">
      <c r="L110" s="38"/>
      <c r="M110" s="38"/>
      <c r="N110" s="28"/>
      <c r="O110" s="38"/>
      <c r="P110" s="29"/>
    </row>
    <row r="111" spans="1:16" x14ac:dyDescent="0.25">
      <c r="L111" s="29"/>
      <c r="M111" s="29"/>
      <c r="N111" s="39"/>
      <c r="O111" s="29"/>
      <c r="P111" s="29"/>
    </row>
    <row r="112" spans="1:16" x14ac:dyDescent="0.25">
      <c r="L112" s="29"/>
      <c r="M112" s="29"/>
      <c r="N112" s="39"/>
      <c r="O112" s="29"/>
      <c r="P112" s="29"/>
    </row>
    <row r="113" spans="12:16" x14ac:dyDescent="0.25">
      <c r="L113" s="29"/>
      <c r="M113" s="29"/>
      <c r="N113" s="39"/>
      <c r="O113" s="29"/>
      <c r="P113" s="29"/>
    </row>
    <row r="114" spans="12:16" x14ac:dyDescent="0.25">
      <c r="L114" s="29"/>
      <c r="M114" s="29"/>
      <c r="N114" s="39"/>
      <c r="O114" s="29"/>
      <c r="P114" s="29"/>
    </row>
    <row r="115" spans="12:16" x14ac:dyDescent="0.25">
      <c r="L115" s="29"/>
      <c r="M115" s="29"/>
      <c r="N115" s="39"/>
      <c r="O115" s="29"/>
      <c r="P115" s="29"/>
    </row>
    <row r="116" spans="12:16" x14ac:dyDescent="0.25">
      <c r="L116" s="29"/>
      <c r="M116" s="29"/>
      <c r="N116" s="39"/>
      <c r="O116" s="29"/>
      <c r="P116" s="29"/>
    </row>
    <row r="117" spans="12:16" x14ac:dyDescent="0.25">
      <c r="L117" s="29"/>
      <c r="M117" s="29"/>
      <c r="N117" s="39"/>
      <c r="O117" s="29"/>
      <c r="P117" s="29"/>
    </row>
    <row r="118" spans="12:16" x14ac:dyDescent="0.25">
      <c r="L118" s="29"/>
      <c r="M118" s="29"/>
      <c r="N118" s="39"/>
      <c r="O118" s="29"/>
      <c r="P118" s="29"/>
    </row>
    <row r="119" spans="12:16" x14ac:dyDescent="0.25">
      <c r="L119" s="29"/>
      <c r="M119" s="29"/>
      <c r="N119" s="39"/>
      <c r="O119" s="29"/>
      <c r="P119" s="29"/>
    </row>
    <row r="120" spans="12:16" x14ac:dyDescent="0.25">
      <c r="L120" s="29"/>
      <c r="M120" s="29"/>
      <c r="N120" s="39"/>
      <c r="O120" s="29"/>
      <c r="P120" s="29"/>
    </row>
    <row r="121" spans="12:16" x14ac:dyDescent="0.25">
      <c r="L121" s="29"/>
      <c r="M121" s="29"/>
      <c r="N121" s="39"/>
      <c r="O121" s="29"/>
      <c r="P121" s="29"/>
    </row>
    <row r="122" spans="12:16" x14ac:dyDescent="0.25">
      <c r="L122" s="29"/>
      <c r="M122" s="29"/>
      <c r="N122" s="39"/>
      <c r="O122" s="29"/>
      <c r="P122" s="29"/>
    </row>
    <row r="123" spans="12:16" x14ac:dyDescent="0.25">
      <c r="L123" s="29"/>
      <c r="M123" s="29"/>
      <c r="N123" s="39"/>
      <c r="O123" s="29"/>
      <c r="P123" s="29"/>
    </row>
  </sheetData>
  <sheetProtection sheet="1" objects="1" scenarios="1"/>
  <mergeCells count="17">
    <mergeCell ref="N7:O7"/>
    <mergeCell ref="N5:O5"/>
    <mergeCell ref="F28:J28"/>
    <mergeCell ref="F45:J45"/>
    <mergeCell ref="F58:J58"/>
    <mergeCell ref="F8:J8"/>
    <mergeCell ref="F75:J75"/>
    <mergeCell ref="F88:J88"/>
    <mergeCell ref="F7:J7"/>
    <mergeCell ref="C6:D7"/>
    <mergeCell ref="A2:I2"/>
    <mergeCell ref="A75:B75"/>
    <mergeCell ref="A88:B88"/>
    <mergeCell ref="A58:B58"/>
    <mergeCell ref="A45:B45"/>
    <mergeCell ref="A28:B28"/>
    <mergeCell ref="A8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Heat Capacity Calcs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</dc:creator>
  <cp:lastModifiedBy>Geoffrey</cp:lastModifiedBy>
  <dcterms:created xsi:type="dcterms:W3CDTF">2020-02-24T22:00:25Z</dcterms:created>
  <dcterms:modified xsi:type="dcterms:W3CDTF">2020-09-08T17:09:51Z</dcterms:modified>
</cp:coreProperties>
</file>