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0395" windowHeight="9720"/>
  </bookViews>
  <sheets>
    <sheet name="DichlormethaneMethanol" sheetId="1" r:id="rId1"/>
    <sheet name="Chart1" sheetId="3" r:id="rId2"/>
    <sheet name="Chart2" sheetId="4" r:id="rId3"/>
    <sheet name="Chart3" sheetId="5" r:id="rId4"/>
    <sheet name="Chart4" sheetId="6" r:id="rId5"/>
  </sheets>
  <definedNames>
    <definedName name="_xlnm.Print_Area" localSheetId="0">DichlormethaneMethanol!$A$1:$T$27</definedName>
  </definedNames>
  <calcPr calcId="144525"/>
</workbook>
</file>

<file path=xl/calcChain.xml><?xml version="1.0" encoding="utf-8"?>
<calcChain xmlns="http://schemas.openxmlformats.org/spreadsheetml/2006/main">
  <c r="O6" i="1" l="1"/>
  <c r="L26" i="1"/>
  <c r="L27" i="1" s="1"/>
  <c r="U19" i="1" l="1"/>
  <c r="U18" i="1"/>
  <c r="U12" i="1"/>
  <c r="U11" i="1"/>
  <c r="U10" i="1"/>
  <c r="V19" i="1"/>
  <c r="V18" i="1"/>
  <c r="V17" i="1"/>
  <c r="V16" i="1"/>
  <c r="V15" i="1"/>
  <c r="V14" i="1"/>
  <c r="U14" i="1" s="1"/>
  <c r="V13" i="1"/>
  <c r="V12" i="1"/>
  <c r="V11" i="1"/>
  <c r="V10" i="1"/>
  <c r="V9" i="1"/>
  <c r="V8" i="1"/>
  <c r="V7" i="1"/>
  <c r="V6" i="1"/>
  <c r="U6" i="1" s="1"/>
  <c r="R19" i="1"/>
  <c r="Q19" i="1"/>
  <c r="R18" i="1"/>
  <c r="Q16" i="1"/>
  <c r="Q13" i="1"/>
  <c r="Q12" i="1"/>
  <c r="Q11" i="1"/>
  <c r="Q6" i="1"/>
  <c r="L14" i="1"/>
  <c r="K18" i="1"/>
  <c r="K14" i="1"/>
  <c r="K13" i="1"/>
  <c r="K12" i="1"/>
  <c r="K11" i="1"/>
  <c r="K10" i="1"/>
  <c r="J19" i="1"/>
  <c r="J18" i="1"/>
  <c r="L18" i="1" s="1"/>
  <c r="J17" i="1"/>
  <c r="L17" i="1" s="1"/>
  <c r="J16" i="1"/>
  <c r="J15" i="1"/>
  <c r="J14" i="1"/>
  <c r="J13" i="1"/>
  <c r="J12" i="1"/>
  <c r="J11" i="1"/>
  <c r="L11" i="1" s="1"/>
  <c r="J10" i="1"/>
  <c r="L10" i="1" s="1"/>
  <c r="J9" i="1"/>
  <c r="J8" i="1"/>
  <c r="J7" i="1"/>
  <c r="F19" i="1"/>
  <c r="F18" i="1"/>
  <c r="Q18" i="1" s="1"/>
  <c r="F17" i="1"/>
  <c r="Q17" i="1" s="1"/>
  <c r="F16" i="1"/>
  <c r="F15" i="1"/>
  <c r="Q15" i="1" s="1"/>
  <c r="F14" i="1"/>
  <c r="Q14" i="1" s="1"/>
  <c r="F13" i="1"/>
  <c r="F12" i="1"/>
  <c r="H12" i="1" s="1"/>
  <c r="I12" i="1" s="1"/>
  <c r="F11" i="1"/>
  <c r="F10" i="1"/>
  <c r="Q10" i="1" s="1"/>
  <c r="F9" i="1"/>
  <c r="F8" i="1"/>
  <c r="F7" i="1"/>
  <c r="H7" i="1" s="1"/>
  <c r="I7" i="1" s="1"/>
  <c r="E19" i="1"/>
  <c r="E18" i="1"/>
  <c r="E17" i="1"/>
  <c r="K17" i="1" s="1"/>
  <c r="E16" i="1"/>
  <c r="E15" i="1"/>
  <c r="E14" i="1"/>
  <c r="E13" i="1"/>
  <c r="E12" i="1"/>
  <c r="E11" i="1"/>
  <c r="E10" i="1"/>
  <c r="E9" i="1"/>
  <c r="E8" i="1"/>
  <c r="G8" i="1"/>
  <c r="R8" i="1" s="1"/>
  <c r="E7" i="1"/>
  <c r="K7" i="1" s="1"/>
  <c r="L7" i="1" s="1"/>
  <c r="G7" i="1"/>
  <c r="R7" i="1" s="1"/>
  <c r="E6" i="1"/>
  <c r="C19" i="1"/>
  <c r="C18" i="1"/>
  <c r="G18" i="1" s="1"/>
  <c r="C17" i="1"/>
  <c r="C16" i="1"/>
  <c r="G16" i="1" s="1"/>
  <c r="C15" i="1"/>
  <c r="G15" i="1" s="1"/>
  <c r="C14" i="1"/>
  <c r="C13" i="1"/>
  <c r="C12" i="1"/>
  <c r="C11" i="1"/>
  <c r="C10" i="1"/>
  <c r="C9" i="1"/>
  <c r="C8" i="1"/>
  <c r="C7" i="1"/>
  <c r="C6" i="1"/>
  <c r="H18" i="1"/>
  <c r="I18" i="1"/>
  <c r="G11" i="1"/>
  <c r="H11" i="1" s="1"/>
  <c r="I11" i="1" s="1"/>
  <c r="G17" i="1"/>
  <c r="R17" i="1" s="1"/>
  <c r="H17" i="1"/>
  <c r="I17" i="1"/>
  <c r="G12" i="1"/>
  <c r="R12" i="1" s="1"/>
  <c r="H19" i="1"/>
  <c r="G10" i="1"/>
  <c r="R10" i="1" s="1"/>
  <c r="H10" i="1"/>
  <c r="I10" i="1" s="1"/>
  <c r="H16" i="1" l="1"/>
  <c r="I16" i="1" s="1"/>
  <c r="R16" i="1"/>
  <c r="R15" i="1"/>
  <c r="H15" i="1"/>
  <c r="I15" i="1" s="1"/>
  <c r="R11" i="1"/>
  <c r="G13" i="1"/>
  <c r="R13" i="1" s="1"/>
  <c r="G6" i="1"/>
  <c r="R6" i="1" s="1"/>
  <c r="G14" i="1"/>
  <c r="R14" i="1" s="1"/>
  <c r="Q7" i="1"/>
  <c r="U15" i="1"/>
  <c r="H8" i="1"/>
  <c r="I8" i="1" s="1"/>
  <c r="U16" i="1"/>
  <c r="K8" i="1"/>
  <c r="L8" i="1" s="1"/>
  <c r="K15" i="1"/>
  <c r="L15" i="1" s="1"/>
  <c r="Q9" i="1"/>
  <c r="R23" i="1" s="1"/>
  <c r="R24" i="1" s="1"/>
  <c r="L12" i="1"/>
  <c r="K6" i="1"/>
  <c r="Q8" i="1"/>
  <c r="U7" i="1"/>
  <c r="U17" i="1"/>
  <c r="K9" i="1"/>
  <c r="L9" i="1" s="1"/>
  <c r="L13" i="1"/>
  <c r="U13" i="1"/>
  <c r="U8" i="1"/>
  <c r="G9" i="1"/>
  <c r="R9" i="1" s="1"/>
  <c r="K16" i="1"/>
  <c r="L16" i="1" s="1"/>
  <c r="U9" i="1"/>
  <c r="R25" i="1" l="1"/>
  <c r="S12" i="1"/>
  <c r="S18" i="1"/>
  <c r="S7" i="1"/>
  <c r="S17" i="1"/>
  <c r="S10" i="1"/>
  <c r="S9" i="1"/>
  <c r="S8" i="1"/>
  <c r="L21" i="1"/>
  <c r="L22" i="1" s="1"/>
  <c r="H9" i="1"/>
  <c r="I9" i="1" s="1"/>
  <c r="R22" i="1"/>
  <c r="H13" i="1"/>
  <c r="I13" i="1" s="1"/>
  <c r="H14" i="1"/>
  <c r="I14" i="1" s="1"/>
  <c r="H6" i="1"/>
  <c r="L24" i="1" l="1"/>
  <c r="L25" i="1"/>
  <c r="N15" i="1"/>
  <c r="N7" i="1"/>
  <c r="M14" i="1"/>
  <c r="M6" i="1"/>
  <c r="N14" i="1"/>
  <c r="N6" i="1"/>
  <c r="M13" i="1"/>
  <c r="W13" i="1" s="1"/>
  <c r="N13" i="1"/>
  <c r="N19" i="1"/>
  <c r="M12" i="1"/>
  <c r="N8" i="1"/>
  <c r="M9" i="1"/>
  <c r="W9" i="1" s="1"/>
  <c r="N18" i="1"/>
  <c r="M19" i="1"/>
  <c r="M8" i="1"/>
  <c r="N17" i="1"/>
  <c r="M18" i="1"/>
  <c r="M7" i="1"/>
  <c r="W7" i="1" s="1"/>
  <c r="N16" i="1"/>
  <c r="M17" i="1"/>
  <c r="W17" i="1" s="1"/>
  <c r="N12" i="1"/>
  <c r="M16" i="1"/>
  <c r="N11" i="1"/>
  <c r="M15" i="1"/>
  <c r="N10" i="1"/>
  <c r="M11" i="1"/>
  <c r="W11" i="1" s="1"/>
  <c r="N9" i="1"/>
  <c r="M10" i="1"/>
  <c r="W10" i="1" s="1"/>
  <c r="Y7" i="1"/>
  <c r="Y9" i="1"/>
  <c r="T18" i="1"/>
  <c r="Y18" i="1" s="1"/>
  <c r="T10" i="1"/>
  <c r="Y10" i="1" s="1"/>
  <c r="T17" i="1"/>
  <c r="Y17" i="1" s="1"/>
  <c r="T9" i="1"/>
  <c r="T8" i="1"/>
  <c r="Y8" i="1" s="1"/>
  <c r="T16" i="1"/>
  <c r="T19" i="1"/>
  <c r="T15" i="1"/>
  <c r="T14" i="1"/>
  <c r="T13" i="1"/>
  <c r="T12" i="1"/>
  <c r="Y12" i="1" s="1"/>
  <c r="T11" i="1"/>
  <c r="T7" i="1"/>
  <c r="S11" i="1"/>
  <c r="Y11" i="1" s="1"/>
  <c r="S13" i="1"/>
  <c r="S15" i="1"/>
  <c r="Y15" i="1" s="1"/>
  <c r="S6" i="1"/>
  <c r="S16" i="1"/>
  <c r="Y16" i="1" s="1"/>
  <c r="S14" i="1"/>
  <c r="Y14" i="1" s="1"/>
  <c r="W14" i="1" l="1"/>
  <c r="W12" i="1"/>
  <c r="Y13" i="1"/>
  <c r="W18" i="1"/>
  <c r="W15" i="1"/>
  <c r="W8" i="1"/>
  <c r="P19" i="1"/>
  <c r="P11" i="1"/>
  <c r="O18" i="1"/>
  <c r="O12" i="1"/>
  <c r="P18" i="1"/>
  <c r="P10" i="1"/>
  <c r="O17" i="1"/>
  <c r="X17" i="1" s="1"/>
  <c r="O11" i="1"/>
  <c r="P9" i="1"/>
  <c r="O16" i="1"/>
  <c r="X16" i="1" s="1"/>
  <c r="O10" i="1"/>
  <c r="P16" i="1"/>
  <c r="P8" i="1"/>
  <c r="P17" i="1"/>
  <c r="P15" i="1"/>
  <c r="O15" i="1"/>
  <c r="P14" i="1"/>
  <c r="P13" i="1"/>
  <c r="O14" i="1"/>
  <c r="P12" i="1"/>
  <c r="O13" i="1"/>
  <c r="O9" i="1"/>
  <c r="P7" i="1"/>
  <c r="O8" i="1"/>
  <c r="X8" i="1" s="1"/>
  <c r="P6" i="1"/>
  <c r="O7" i="1"/>
  <c r="X7" i="1" s="1"/>
  <c r="O19" i="1"/>
  <c r="W16" i="1"/>
  <c r="X15" i="1" l="1"/>
  <c r="X11" i="1"/>
  <c r="X9" i="1"/>
  <c r="X13" i="1"/>
  <c r="X12" i="1"/>
  <c r="X14" i="1"/>
  <c r="X10" i="1"/>
  <c r="X18" i="1"/>
</calcChain>
</file>

<file path=xl/sharedStrings.xml><?xml version="1.0" encoding="utf-8"?>
<sst xmlns="http://schemas.openxmlformats.org/spreadsheetml/2006/main" count="45" uniqueCount="31">
  <si>
    <t>x1</t>
  </si>
  <si>
    <t>x2</t>
  </si>
  <si>
    <t>A</t>
  </si>
  <si>
    <t>B</t>
  </si>
  <si>
    <t>y1</t>
  </si>
  <si>
    <t>y2</t>
  </si>
  <si>
    <t>ln(gamma1)</t>
  </si>
  <si>
    <t>ln(gamma2)</t>
  </si>
  <si>
    <t>GE/RT</t>
  </si>
  <si>
    <t>GE/(RT*x1*x2)</t>
  </si>
  <si>
    <t>1,2 dichloroethane(1)/methanol(2) at 50ºC</t>
  </si>
  <si>
    <t>P (kPa)</t>
  </si>
  <si>
    <t>ln(g1/g2)</t>
  </si>
  <si>
    <t>gamma1</t>
  </si>
  <si>
    <t>gamma2</t>
  </si>
  <si>
    <t>slope</t>
  </si>
  <si>
    <t>A/RT</t>
  </si>
  <si>
    <t>Predicted - regular solution</t>
  </si>
  <si>
    <t>Regular Solution Regression)</t>
  </si>
  <si>
    <t>Margules 3-suffix regression</t>
  </si>
  <si>
    <t>intercept</t>
  </si>
  <si>
    <t>Pred. - Margules 3-suffix</t>
  </si>
  <si>
    <t>Van Laar Regression</t>
  </si>
  <si>
    <t xml:space="preserve">slope </t>
  </si>
  <si>
    <t>sqrt(ln(g1))</t>
  </si>
  <si>
    <t>sqrt(ln(g2))</t>
  </si>
  <si>
    <t>Predicted Van Laar</t>
  </si>
  <si>
    <t>Regular</t>
  </si>
  <si>
    <t>Margules 3-Suffix</t>
  </si>
  <si>
    <t>Van Laar</t>
  </si>
  <si>
    <t>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</si>
</sst>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Font="1" applyFill="1" applyBorder="1"/>
    <xf numFmtId="166" fontId="0" fillId="0" borderId="0" xfId="0" applyNumberFormat="1"/>
    <xf numFmtId="166" fontId="0" fillId="0" borderId="0" xfId="0" applyNumberFormat="1" applyFont="1" applyAlignment="1"/>
    <xf numFmtId="166" fontId="2" fillId="0" borderId="0" xfId="0" applyNumberFormat="1" applyFont="1"/>
    <xf numFmtId="165" fontId="0" fillId="0" borderId="0" xfId="0" applyNumberFormat="1" applyAlignment="1"/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/>
    <xf numFmtId="166" fontId="0" fillId="0" borderId="0" xfId="0" applyNumberFormat="1" applyFont="1"/>
    <xf numFmtId="166" fontId="2" fillId="0" borderId="0" xfId="0" applyNumberFormat="1" applyFont="1" applyAlignment="1"/>
    <xf numFmtId="166" fontId="0" fillId="0" borderId="0" xfId="0" applyNumberFormat="1" applyAlignme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4025471152442"/>
          <c:y val="0.16521762513816965"/>
          <c:w val="0.610215524134752"/>
          <c:h val="0.69613617862984523"/>
        </c:manualLayout>
      </c:layout>
      <c:scatterChart>
        <c:scatterStyle val="smoothMarker"/>
        <c:varyColors val="0"/>
        <c:ser>
          <c:idx val="2"/>
          <c:order val="0"/>
          <c:tx>
            <c:v>ln(gamma1)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DichlormethaneMethanol!$F$6:$F$19</c:f>
              <c:numCache>
                <c:formatCode>0.000</c:formatCode>
                <c:ptCount val="14"/>
                <c:pt idx="1">
                  <c:v>1.4316938280988625</c:v>
                </c:pt>
                <c:pt idx="2">
                  <c:v>1.2703924072424784</c:v>
                </c:pt>
                <c:pt idx="3">
                  <c:v>1.0688345917857727</c:v>
                </c:pt>
                <c:pt idx="4">
                  <c:v>0.85127180641230582</c:v>
                </c:pt>
                <c:pt idx="5">
                  <c:v>0.74880393156273617</c:v>
                </c:pt>
                <c:pt idx="6">
                  <c:v>0.62329875394432765</c:v>
                </c:pt>
                <c:pt idx="7">
                  <c:v>0.49481267980780652</c:v>
                </c:pt>
                <c:pt idx="8">
                  <c:v>0.30607740647934628</c:v>
                </c:pt>
                <c:pt idx="9">
                  <c:v>0.19868392337073254</c:v>
                </c:pt>
                <c:pt idx="10">
                  <c:v>9.5491151933185761E-2</c:v>
                </c:pt>
                <c:pt idx="11">
                  <c:v>6.0081275346947516E-2</c:v>
                </c:pt>
                <c:pt idx="12">
                  <c:v>2.1033135311809142E-2</c:v>
                </c:pt>
                <c:pt idx="13">
                  <c:v>0</c:v>
                </c:pt>
              </c:numCache>
            </c:numRef>
          </c:yVal>
          <c:smooth val="1"/>
        </c:ser>
        <c:ser>
          <c:idx val="3"/>
          <c:order val="1"/>
          <c:tx>
            <c:v>ln(gamma2)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DichlormethaneMethanol!$G$6:$G$19</c:f>
              <c:numCache>
                <c:formatCode>0.000</c:formatCode>
                <c:ptCount val="14"/>
                <c:pt idx="0">
                  <c:v>0</c:v>
                </c:pt>
                <c:pt idx="1">
                  <c:v>1.9829284728006755E-3</c:v>
                </c:pt>
                <c:pt idx="2">
                  <c:v>1.684460973487446E-2</c:v>
                </c:pt>
                <c:pt idx="3">
                  <c:v>5.2378529056166065E-2</c:v>
                </c:pt>
                <c:pt idx="4">
                  <c:v>0.12095537833705196</c:v>
                </c:pt>
                <c:pt idx="5">
                  <c:v>0.16872823466228554</c:v>
                </c:pt>
                <c:pt idx="6">
                  <c:v>0.2449983041323249</c:v>
                </c:pt>
                <c:pt idx="7">
                  <c:v>0.35089271204117461</c:v>
                </c:pt>
                <c:pt idx="8">
                  <c:v>0.59779718076350397</c:v>
                </c:pt>
                <c:pt idx="9">
                  <c:v>0.81235277482837831</c:v>
                </c:pt>
                <c:pt idx="10">
                  <c:v>1.200923564747941</c:v>
                </c:pt>
                <c:pt idx="11">
                  <c:v>1.4534922844384595</c:v>
                </c:pt>
                <c:pt idx="12">
                  <c:v>1.7952609553539236</c:v>
                </c:pt>
              </c:numCache>
            </c:numRef>
          </c:yVal>
          <c:smooth val="1"/>
        </c:ser>
        <c:ser>
          <c:idx val="5"/>
          <c:order val="2"/>
          <c:tx>
            <c:v>GE/(RTx1x2)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DichlormethaneMethanol!$I$6:$I$19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0"/>
        </c:ser>
        <c:ser>
          <c:idx val="0"/>
          <c:order val="3"/>
          <c:tx>
            <c:v>Regular g1</c:v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DichlormethaneMethanol!$M$6:$M$19</c:f>
              <c:numCache>
                <c:formatCode>0.0000</c:formatCode>
                <c:ptCount val="14"/>
                <c:pt idx="0">
                  <c:v>1.691698422295036</c:v>
                </c:pt>
                <c:pt idx="1">
                  <c:v>1.5525799108391813</c:v>
                </c:pt>
                <c:pt idx="2">
                  <c:v>1.3794261188251731</c:v>
                </c:pt>
                <c:pt idx="3">
                  <c:v>1.1126655780103132</c:v>
                </c:pt>
                <c:pt idx="4">
                  <c:v>0.84798751795329885</c:v>
                </c:pt>
                <c:pt idx="5">
                  <c:v>0.71694348306705857</c:v>
                </c:pt>
                <c:pt idx="6">
                  <c:v>0.57894149256991856</c:v>
                </c:pt>
                <c:pt idx="7">
                  <c:v>0.43484938775251675</c:v>
                </c:pt>
                <c:pt idx="8">
                  <c:v>0.22909656714088295</c:v>
                </c:pt>
                <c:pt idx="9">
                  <c:v>0.13262915630793085</c:v>
                </c:pt>
                <c:pt idx="10">
                  <c:v>4.6056489546982375E-2</c:v>
                </c:pt>
                <c:pt idx="11">
                  <c:v>1.9368255236855862E-2</c:v>
                </c:pt>
                <c:pt idx="12">
                  <c:v>5.1173877274424935E-3</c:v>
                </c:pt>
                <c:pt idx="13">
                  <c:v>0</c:v>
                </c:pt>
              </c:numCache>
            </c:numRef>
          </c:yVal>
          <c:smooth val="1"/>
        </c:ser>
        <c:ser>
          <c:idx val="1"/>
          <c:order val="4"/>
          <c:tx>
            <c:v>Regular g2</c:v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DichlormethaneMethanol!$N$6:$N$19</c:f>
              <c:numCache>
                <c:formatCode>0.0000</c:formatCode>
                <c:ptCount val="14"/>
                <c:pt idx="0">
                  <c:v>0</c:v>
                </c:pt>
                <c:pt idx="1">
                  <c:v>2.9841560169284439E-3</c:v>
                </c:pt>
                <c:pt idx="2">
                  <c:v>1.5917190455373993E-2</c:v>
                </c:pt>
                <c:pt idx="3">
                  <c:v>6.0429159342800985E-2</c:v>
                </c:pt>
                <c:pt idx="4">
                  <c:v>0.14424097427856394</c:v>
                </c:pt>
                <c:pt idx="5">
                  <c:v>0.20605055953395765</c:v>
                </c:pt>
                <c:pt idx="6">
                  <c:v>0.29135276077976258</c:v>
                </c:pt>
                <c:pt idx="7">
                  <c:v>0.41116560984038619</c:v>
                </c:pt>
                <c:pt idx="8">
                  <c:v>0.67570495062677249</c:v>
                </c:pt>
                <c:pt idx="9">
                  <c:v>0.8769764621177466</c:v>
                </c:pt>
                <c:pt idx="10">
                  <c:v>1.1794944324846564</c:v>
                </c:pt>
                <c:pt idx="11">
                  <c:v>1.3490432151607543</c:v>
                </c:pt>
                <c:pt idx="12">
                  <c:v>1.5107289835700244</c:v>
                </c:pt>
                <c:pt idx="13">
                  <c:v>1.691698422295036</c:v>
                </c:pt>
              </c:numCache>
            </c:numRef>
          </c:yVal>
          <c:smooth val="1"/>
        </c:ser>
        <c:ser>
          <c:idx val="4"/>
          <c:order val="5"/>
          <c:tx>
            <c:v>Margules 3-suffix g1</c:v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DichlormethaneMethanol!$O$6:$O$19</c:f>
              <c:numCache>
                <c:formatCode>0.0000</c:formatCode>
                <c:ptCount val="14"/>
                <c:pt idx="0">
                  <c:v>1.4217110449937573</c:v>
                </c:pt>
                <c:pt idx="1">
                  <c:v>1.3616712411232714</c:v>
                </c:pt>
                <c:pt idx="2">
                  <c:v>1.2759827831839772</c:v>
                </c:pt>
                <c:pt idx="3">
                  <c:v>1.118511641292991</c:v>
                </c:pt>
                <c:pt idx="4">
                  <c:v>0.92862498767028578</c:v>
                </c:pt>
                <c:pt idx="5">
                  <c:v>0.82076355946398971</c:v>
                </c:pt>
                <c:pt idx="6">
                  <c:v>0.69610524175973099</c:v>
                </c:pt>
                <c:pt idx="7">
                  <c:v>0.55243655598923458</c:v>
                </c:pt>
                <c:pt idx="8">
                  <c:v>0.31882166943327889</c:v>
                </c:pt>
                <c:pt idx="9">
                  <c:v>0.19475303382552622</c:v>
                </c:pt>
                <c:pt idx="10">
                  <c:v>7.2249190895969137E-2</c:v>
                </c:pt>
                <c:pt idx="11">
                  <c:v>3.1362955899986909E-2</c:v>
                </c:pt>
                <c:pt idx="12">
                  <c:v>8.5186714896468233E-3</c:v>
                </c:pt>
                <c:pt idx="13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v>Margules 3-suffix g2</c:v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DichlormethaneMethanol!$P$6:$P$19</c:f>
              <c:numCache>
                <c:formatCode>0.0000</c:formatCode>
                <c:ptCount val="14"/>
                <c:pt idx="0">
                  <c:v>0</c:v>
                </c:pt>
                <c:pt idx="1">
                  <c:v>1.3157974503286388E-3</c:v>
                </c:pt>
                <c:pt idx="2">
                  <c:v>7.7819132787225907E-3</c:v>
                </c:pt>
                <c:pt idx="3">
                  <c:v>3.4392903073855501E-2</c:v>
                </c:pt>
                <c:pt idx="4">
                  <c:v>9.5052322282248691E-2</c:v>
                </c:pt>
                <c:pt idx="5">
                  <c:v>0.14602789599343174</c:v>
                </c:pt>
                <c:pt idx="6">
                  <c:v>0.22325367240651794</c:v>
                </c:pt>
                <c:pt idx="7">
                  <c:v>0.34303506000029221</c:v>
                </c:pt>
                <c:pt idx="8">
                  <c:v>0.6456614681510513</c:v>
                </c:pt>
                <c:pt idx="9">
                  <c:v>0.90529659555953002</c:v>
                </c:pt>
                <c:pt idx="10">
                  <c:v>1.335893284090218</c:v>
                </c:pt>
                <c:pt idx="11">
                  <c:v>1.596170347223786</c:v>
                </c:pt>
                <c:pt idx="12">
                  <c:v>1.8559946103078886</c:v>
                </c:pt>
                <c:pt idx="13">
                  <c:v>2.1594775548613843</c:v>
                </c:pt>
              </c:numCache>
            </c:numRef>
          </c:yVal>
          <c:smooth val="1"/>
        </c:ser>
        <c:ser>
          <c:idx val="7"/>
          <c:order val="7"/>
          <c:tx>
            <c:v>Van Laar g1</c:v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DichlormethaneMethanol!$S$6:$S$19</c:f>
              <c:numCache>
                <c:formatCode>General</c:formatCode>
                <c:ptCount val="14"/>
                <c:pt idx="0">
                  <c:v>1.4669026477420779</c:v>
                </c:pt>
                <c:pt idx="1">
                  <c:v>1.3842462678106242</c:v>
                </c:pt>
                <c:pt idx="2">
                  <c:v>1.2762528015996744</c:v>
                </c:pt>
                <c:pt idx="3">
                  <c:v>1.0969383042777943</c:v>
                </c:pt>
                <c:pt idx="4">
                  <c:v>0.89982867542792466</c:v>
                </c:pt>
                <c:pt idx="5">
                  <c:v>0.79333491667738687</c:v>
                </c:pt>
                <c:pt idx="6">
                  <c:v>0.67323906260962185</c:v>
                </c:pt>
                <c:pt idx="7">
                  <c:v>0.53711462728779436</c:v>
                </c:pt>
                <c:pt idx="8">
                  <c:v>0.31657568888002374</c:v>
                </c:pt>
                <c:pt idx="9">
                  <c:v>0.19743548341149017</c:v>
                </c:pt>
                <c:pt idx="10">
                  <c:v>7.5896520667259521E-2</c:v>
                </c:pt>
                <c:pt idx="11">
                  <c:v>3.3664101766876592E-2</c:v>
                </c:pt>
                <c:pt idx="12">
                  <c:v>9.3414375740649442E-3</c:v>
                </c:pt>
              </c:numCache>
            </c:numRef>
          </c:yVal>
          <c:smooth val="1"/>
        </c:ser>
        <c:ser>
          <c:idx val="8"/>
          <c:order val="8"/>
          <c:tx>
            <c:v>Van Laar g2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DichlormethaneMethanol!$T$6:$T$19</c:f>
              <c:numCache>
                <c:formatCode>General</c:formatCode>
                <c:ptCount val="14"/>
                <c:pt idx="1">
                  <c:v>1.7856138018809331E-3</c:v>
                </c:pt>
                <c:pt idx="2">
                  <c:v>9.8835118342183101E-3</c:v>
                </c:pt>
                <c:pt idx="3">
                  <c:v>3.9982570544236852E-2</c:v>
                </c:pt>
                <c:pt idx="4">
                  <c:v>0.10272251095487527</c:v>
                </c:pt>
                <c:pt idx="5">
                  <c:v>0.15302135952315435</c:v>
                </c:pt>
                <c:pt idx="6">
                  <c:v>0.22738424926642195</c:v>
                </c:pt>
                <c:pt idx="7">
                  <c:v>0.34084074810702431</c:v>
                </c:pt>
                <c:pt idx="8">
                  <c:v>0.62664660347425594</c:v>
                </c:pt>
                <c:pt idx="9">
                  <c:v>0.87615460489055907</c:v>
                </c:pt>
                <c:pt idx="10">
                  <c:v>1.3044683300513202</c:v>
                </c:pt>
                <c:pt idx="11">
                  <c:v>1.5736531074776872</c:v>
                </c:pt>
                <c:pt idx="12">
                  <c:v>1.8507960509884018</c:v>
                </c:pt>
                <c:pt idx="13">
                  <c:v>2.1857207851164566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69184"/>
        <c:axId val="140269760"/>
      </c:scatterChart>
      <c:valAx>
        <c:axId val="14026918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x1</a:t>
                </a:r>
              </a:p>
            </c:rich>
          </c:tx>
          <c:layout>
            <c:manualLayout>
              <c:xMode val="edge"/>
              <c:yMode val="edge"/>
              <c:x val="0.38799320783826752"/>
              <c:y val="0.915943398379550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69760"/>
        <c:crosses val="autoZero"/>
        <c:crossBetween val="midCat"/>
      </c:valAx>
      <c:valAx>
        <c:axId val="14026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Ln(gamma)</a:t>
                </a:r>
              </a:p>
            </c:rich>
          </c:tx>
          <c:layout>
            <c:manualLayout>
              <c:xMode val="edge"/>
              <c:yMode val="edge"/>
              <c:x val="1.4336917562724014E-2"/>
              <c:y val="0.398551333257255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69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25991777909474"/>
          <c:y val="0.13623234052265207"/>
          <c:w val="0.23357256418216543"/>
          <c:h val="0.4270537487161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DichlormethaneMethanol!$Z$5</c:f>
              <c:strCache>
                <c:ptCount val="1"/>
                <c:pt idx="0">
                  <c:v>GE/(RT*x1*x2)</c:v>
                </c:pt>
              </c:strCache>
            </c:strRef>
          </c:tx>
          <c:xVal>
            <c:numRef>
              <c:f>DichlormethaneMethanol!$V$6:$V$19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DichlormethaneMethanol!$Z$6:$Z$19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DichlormethaneMethanol!$W$5</c:f>
              <c:strCache>
                <c:ptCount val="1"/>
                <c:pt idx="0">
                  <c:v>Regular</c:v>
                </c:pt>
              </c:strCache>
            </c:strRef>
          </c:tx>
          <c:xVal>
            <c:numRef>
              <c:f>DichlormethaneMethanol!$V$6:$V$19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DichlormethaneMethanol!$W$6:$W$19</c:f>
              <c:numCache>
                <c:formatCode>0.0000</c:formatCode>
                <c:ptCount val="14"/>
                <c:pt idx="1">
                  <c:v>1.6916984222950362</c:v>
                </c:pt>
                <c:pt idx="2">
                  <c:v>1.6916984222950362</c:v>
                </c:pt>
                <c:pt idx="3">
                  <c:v>1.6916984222950358</c:v>
                </c:pt>
                <c:pt idx="4">
                  <c:v>1.691698422295036</c:v>
                </c:pt>
                <c:pt idx="5">
                  <c:v>1.6916984222950358</c:v>
                </c:pt>
                <c:pt idx="6">
                  <c:v>1.691698422295036</c:v>
                </c:pt>
                <c:pt idx="7">
                  <c:v>1.6916984222950362</c:v>
                </c:pt>
                <c:pt idx="8">
                  <c:v>1.691698422295036</c:v>
                </c:pt>
                <c:pt idx="9">
                  <c:v>1.6916984222950362</c:v>
                </c:pt>
                <c:pt idx="10">
                  <c:v>1.6916984222950358</c:v>
                </c:pt>
                <c:pt idx="11">
                  <c:v>1.6916984222950362</c:v>
                </c:pt>
                <c:pt idx="12">
                  <c:v>1.6916984222950362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DichlormethaneMethanol!$X$5</c:f>
              <c:strCache>
                <c:ptCount val="1"/>
                <c:pt idx="0">
                  <c:v>Margules 3-Suffix</c:v>
                </c:pt>
              </c:strCache>
            </c:strRef>
          </c:tx>
          <c:xVal>
            <c:numRef>
              <c:f>DichlormethaneMethanol!$V$6:$V$19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DichlormethaneMethanol!$X$6:$X$19</c:f>
              <c:numCache>
                <c:formatCode>0.0000</c:formatCode>
                <c:ptCount val="14"/>
                <c:pt idx="1">
                  <c:v>1.4526972384081975</c:v>
                </c:pt>
                <c:pt idx="2">
                  <c:v>1.4932743964509172</c:v>
                </c:pt>
                <c:pt idx="3">
                  <c:v>1.5611489153587388</c:v>
                </c:pt>
                <c:pt idx="4">
                  <c:v>1.637138865875104</c:v>
                </c:pt>
                <c:pt idx="5">
                  <c:v>1.6791915569375593</c:v>
                </c:pt>
                <c:pt idx="6">
                  <c:v>1.7278841465888226</c:v>
                </c:pt>
                <c:pt idx="7">
                  <c:v>1.7854299343584974</c:v>
                </c:pt>
                <c:pt idx="8">
                  <c:v>1.8879794792300972</c:v>
                </c:pt>
                <c:pt idx="9">
                  <c:v>1.952902932098449</c:v>
                </c:pt>
                <c:pt idx="10">
                  <c:v>2.0377460807332257</c:v>
                </c:pt>
                <c:pt idx="11">
                  <c:v>2.0805365383055481</c:v>
                </c:pt>
                <c:pt idx="12">
                  <c:v>2.118900396818665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DichlormethaneMethanol!$Y$5</c:f>
              <c:strCache>
                <c:ptCount val="1"/>
                <c:pt idx="0">
                  <c:v>Van Laar</c:v>
                </c:pt>
              </c:strCache>
            </c:strRef>
          </c:tx>
          <c:xVal>
            <c:numRef>
              <c:f>DichlormethaneMethanol!$V$6:$V$19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DichlormethaneMethanol!$Y$6:$Y$19</c:f>
              <c:numCache>
                <c:formatCode>0.0000</c:formatCode>
                <c:ptCount val="14"/>
                <c:pt idx="1">
                  <c:v>1.4874480880367866</c:v>
                </c:pt>
                <c:pt idx="2">
                  <c:v>1.5152393846567289</c:v>
                </c:pt>
                <c:pt idx="3">
                  <c:v>1.5641229667461245</c:v>
                </c:pt>
                <c:pt idx="4">
                  <c:v>1.6227338778974425</c:v>
                </c:pt>
                <c:pt idx="5">
                  <c:v>1.6570970425485214</c:v>
                </c:pt>
                <c:pt idx="6">
                  <c:v>1.698749858114921</c:v>
                </c:pt>
                <c:pt idx="7">
                  <c:v>1.7507582307858096</c:v>
                </c:pt>
                <c:pt idx="8">
                  <c:v>1.8517894600074867</c:v>
                </c:pt>
                <c:pt idx="9">
                  <c:v>1.92200812215094</c:v>
                </c:pt>
                <c:pt idx="10">
                  <c:v>2.0222164341544513</c:v>
                </c:pt>
                <c:pt idx="11">
                  <c:v>2.0768273003729245</c:v>
                </c:pt>
                <c:pt idx="12">
                  <c:v>2.12835865919872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90176"/>
        <c:axId val="148890752"/>
      </c:scatterChart>
      <c:valAx>
        <c:axId val="148890176"/>
        <c:scaling>
          <c:orientation val="minMax"/>
          <c:max val="1"/>
          <c:min val="0"/>
        </c:scaling>
        <c:delete val="0"/>
        <c:axPos val="b"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890752"/>
        <c:crosses val="autoZero"/>
        <c:crossBetween val="midCat"/>
      </c:valAx>
      <c:valAx>
        <c:axId val="148890752"/>
        <c:scaling>
          <c:orientation val="minMax"/>
          <c:min val="1.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890176"/>
        <c:crosses val="autoZero"/>
        <c:crossBetween val="midCat"/>
      </c:valAx>
      <c:spPr>
        <a:ln>
          <a:solidFill>
            <a:srgbClr val="000000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Experimental Data</a:t>
            </a:r>
          </a:p>
        </c:rich>
      </c:tx>
      <c:layout>
        <c:manualLayout>
          <c:xMode val="edge"/>
          <c:yMode val="edge"/>
          <c:x val="0.34753494425510578"/>
          <c:y val="5.8499382047662619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DichlormethaneMethanol!$F$5</c:f>
              <c:strCache>
                <c:ptCount val="1"/>
                <c:pt idx="0">
                  <c:v>ln(gamma1)</c:v>
                </c:pt>
              </c:strCache>
            </c:strRef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DichlormethaneMethanol!$F$6:$F$19</c:f>
              <c:numCache>
                <c:formatCode>0.000</c:formatCode>
                <c:ptCount val="14"/>
                <c:pt idx="1">
                  <c:v>1.4316938280988625</c:v>
                </c:pt>
                <c:pt idx="2">
                  <c:v>1.2703924072424784</c:v>
                </c:pt>
                <c:pt idx="3">
                  <c:v>1.0688345917857727</c:v>
                </c:pt>
                <c:pt idx="4">
                  <c:v>0.85127180641230582</c:v>
                </c:pt>
                <c:pt idx="5">
                  <c:v>0.74880393156273617</c:v>
                </c:pt>
                <c:pt idx="6">
                  <c:v>0.62329875394432765</c:v>
                </c:pt>
                <c:pt idx="7">
                  <c:v>0.49481267980780652</c:v>
                </c:pt>
                <c:pt idx="8">
                  <c:v>0.30607740647934628</c:v>
                </c:pt>
                <c:pt idx="9">
                  <c:v>0.19868392337073254</c:v>
                </c:pt>
                <c:pt idx="10">
                  <c:v>9.5491151933185761E-2</c:v>
                </c:pt>
                <c:pt idx="11">
                  <c:v>6.0081275346947516E-2</c:v>
                </c:pt>
                <c:pt idx="12">
                  <c:v>2.1033135311809142E-2</c:v>
                </c:pt>
                <c:pt idx="1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DichlormethaneMethanol!$G$5</c:f>
              <c:strCache>
                <c:ptCount val="1"/>
                <c:pt idx="0">
                  <c:v>ln(gamma2)</c:v>
                </c:pt>
              </c:strCache>
            </c:strRef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DichlormethaneMethanol!$G$6:$G$19</c:f>
              <c:numCache>
                <c:formatCode>0.000</c:formatCode>
                <c:ptCount val="14"/>
                <c:pt idx="0">
                  <c:v>0</c:v>
                </c:pt>
                <c:pt idx="1">
                  <c:v>1.9829284728006755E-3</c:v>
                </c:pt>
                <c:pt idx="2">
                  <c:v>1.684460973487446E-2</c:v>
                </c:pt>
                <c:pt idx="3">
                  <c:v>5.2378529056166065E-2</c:v>
                </c:pt>
                <c:pt idx="4">
                  <c:v>0.12095537833705196</c:v>
                </c:pt>
                <c:pt idx="5">
                  <c:v>0.16872823466228554</c:v>
                </c:pt>
                <c:pt idx="6">
                  <c:v>0.2449983041323249</c:v>
                </c:pt>
                <c:pt idx="7">
                  <c:v>0.35089271204117461</c:v>
                </c:pt>
                <c:pt idx="8">
                  <c:v>0.59779718076350397</c:v>
                </c:pt>
                <c:pt idx="9">
                  <c:v>0.81235277482837831</c:v>
                </c:pt>
                <c:pt idx="10">
                  <c:v>1.200923564747941</c:v>
                </c:pt>
                <c:pt idx="11">
                  <c:v>1.4534922844384595</c:v>
                </c:pt>
                <c:pt idx="12">
                  <c:v>1.7952609553539236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DichlormethaneMethanol!$I$5</c:f>
              <c:strCache>
                <c:ptCount val="1"/>
                <c:pt idx="0">
                  <c:v>GE/(RT*x1*x2)</c:v>
                </c:pt>
              </c:strCache>
            </c:strRef>
          </c:tx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DichlormethaneMethanol!$I$6:$I$19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93056"/>
        <c:axId val="148893632"/>
      </c:scatterChart>
      <c:valAx>
        <c:axId val="148893056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x1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48893632"/>
        <c:crosses val="autoZero"/>
        <c:crossBetween val="midCat"/>
      </c:valAx>
      <c:valAx>
        <c:axId val="148893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ln(g) or GE/x1x2RT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48893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Solution</a:t>
            </a:r>
          </a:p>
        </c:rich>
      </c:tx>
      <c:layout>
        <c:manualLayout>
          <c:xMode val="edge"/>
          <c:yMode val="edge"/>
          <c:x val="0.34100780441201956"/>
          <c:y val="7.0602702471316961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DichlormethaneMethanol!$F$5</c:f>
              <c:strCache>
                <c:ptCount val="1"/>
                <c:pt idx="0">
                  <c:v>ln(gamma1)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DichlormethaneMethanol!$F$6:$F$19</c:f>
              <c:numCache>
                <c:formatCode>0.000</c:formatCode>
                <c:ptCount val="14"/>
                <c:pt idx="1">
                  <c:v>1.4316938280988625</c:v>
                </c:pt>
                <c:pt idx="2">
                  <c:v>1.2703924072424784</c:v>
                </c:pt>
                <c:pt idx="3">
                  <c:v>1.0688345917857727</c:v>
                </c:pt>
                <c:pt idx="4">
                  <c:v>0.85127180641230582</c:v>
                </c:pt>
                <c:pt idx="5">
                  <c:v>0.74880393156273617</c:v>
                </c:pt>
                <c:pt idx="6">
                  <c:v>0.62329875394432765</c:v>
                </c:pt>
                <c:pt idx="7">
                  <c:v>0.49481267980780652</c:v>
                </c:pt>
                <c:pt idx="8">
                  <c:v>0.30607740647934628</c:v>
                </c:pt>
                <c:pt idx="9">
                  <c:v>0.19868392337073254</c:v>
                </c:pt>
                <c:pt idx="10">
                  <c:v>9.5491151933185761E-2</c:v>
                </c:pt>
                <c:pt idx="11">
                  <c:v>6.0081275346947516E-2</c:v>
                </c:pt>
                <c:pt idx="12">
                  <c:v>2.1033135311809142E-2</c:v>
                </c:pt>
                <c:pt idx="1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DichlormethaneMethanol!$G$5</c:f>
              <c:strCache>
                <c:ptCount val="1"/>
                <c:pt idx="0">
                  <c:v>ln(gamma2)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DichlormethaneMethanol!$G$6:$G$19</c:f>
              <c:numCache>
                <c:formatCode>0.000</c:formatCode>
                <c:ptCount val="14"/>
                <c:pt idx="0">
                  <c:v>0</c:v>
                </c:pt>
                <c:pt idx="1">
                  <c:v>1.9829284728006755E-3</c:v>
                </c:pt>
                <c:pt idx="2">
                  <c:v>1.684460973487446E-2</c:v>
                </c:pt>
                <c:pt idx="3">
                  <c:v>5.2378529056166065E-2</c:v>
                </c:pt>
                <c:pt idx="4">
                  <c:v>0.12095537833705196</c:v>
                </c:pt>
                <c:pt idx="5">
                  <c:v>0.16872823466228554</c:v>
                </c:pt>
                <c:pt idx="6">
                  <c:v>0.2449983041323249</c:v>
                </c:pt>
                <c:pt idx="7">
                  <c:v>0.35089271204117461</c:v>
                </c:pt>
                <c:pt idx="8">
                  <c:v>0.59779718076350397</c:v>
                </c:pt>
                <c:pt idx="9">
                  <c:v>0.81235277482837831</c:v>
                </c:pt>
                <c:pt idx="10">
                  <c:v>1.200923564747941</c:v>
                </c:pt>
                <c:pt idx="11">
                  <c:v>1.4534922844384595</c:v>
                </c:pt>
                <c:pt idx="12">
                  <c:v>1.7952609553539236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DichlormethaneMethanol!$I$5</c:f>
              <c:strCache>
                <c:ptCount val="1"/>
                <c:pt idx="0">
                  <c:v>GE/(RT*x1*x2)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DichlormethaneMethanol!$I$6:$I$19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DichlormethaneMethanol!$W$5</c:f>
              <c:strCache>
                <c:ptCount val="1"/>
                <c:pt idx="0">
                  <c:v>Regular</c:v>
                </c:pt>
              </c:strCache>
            </c:strRef>
          </c:tx>
          <c:spPr>
            <a:ln w="285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DichlormethaneMethanol!$W$6:$W$19</c:f>
              <c:numCache>
                <c:formatCode>0.0000</c:formatCode>
                <c:ptCount val="14"/>
                <c:pt idx="1">
                  <c:v>1.6916984222950362</c:v>
                </c:pt>
                <c:pt idx="2">
                  <c:v>1.6916984222950362</c:v>
                </c:pt>
                <c:pt idx="3">
                  <c:v>1.6916984222950358</c:v>
                </c:pt>
                <c:pt idx="4">
                  <c:v>1.691698422295036</c:v>
                </c:pt>
                <c:pt idx="5">
                  <c:v>1.6916984222950358</c:v>
                </c:pt>
                <c:pt idx="6">
                  <c:v>1.691698422295036</c:v>
                </c:pt>
                <c:pt idx="7">
                  <c:v>1.6916984222950362</c:v>
                </c:pt>
                <c:pt idx="8">
                  <c:v>1.691698422295036</c:v>
                </c:pt>
                <c:pt idx="9">
                  <c:v>1.6916984222950362</c:v>
                </c:pt>
                <c:pt idx="10">
                  <c:v>1.6916984222950358</c:v>
                </c:pt>
                <c:pt idx="11">
                  <c:v>1.6916984222950362</c:v>
                </c:pt>
                <c:pt idx="12">
                  <c:v>1.6916984222950362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DichlormethaneMethanol!$M$5</c:f>
              <c:strCache>
                <c:ptCount val="1"/>
                <c:pt idx="0">
                  <c:v>ln(gamma1)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DichlormethaneMethanol!$M$6:$M$19</c:f>
              <c:numCache>
                <c:formatCode>0.0000</c:formatCode>
                <c:ptCount val="14"/>
                <c:pt idx="0">
                  <c:v>1.691698422295036</c:v>
                </c:pt>
                <c:pt idx="1">
                  <c:v>1.5525799108391813</c:v>
                </c:pt>
                <c:pt idx="2">
                  <c:v>1.3794261188251731</c:v>
                </c:pt>
                <c:pt idx="3">
                  <c:v>1.1126655780103132</c:v>
                </c:pt>
                <c:pt idx="4">
                  <c:v>0.84798751795329885</c:v>
                </c:pt>
                <c:pt idx="5">
                  <c:v>0.71694348306705857</c:v>
                </c:pt>
                <c:pt idx="6">
                  <c:v>0.57894149256991856</c:v>
                </c:pt>
                <c:pt idx="7">
                  <c:v>0.43484938775251675</c:v>
                </c:pt>
                <c:pt idx="8">
                  <c:v>0.22909656714088295</c:v>
                </c:pt>
                <c:pt idx="9">
                  <c:v>0.13262915630793085</c:v>
                </c:pt>
                <c:pt idx="10">
                  <c:v>4.6056489546982375E-2</c:v>
                </c:pt>
                <c:pt idx="11">
                  <c:v>1.9368255236855862E-2</c:v>
                </c:pt>
                <c:pt idx="12">
                  <c:v>5.1173877274424935E-3</c:v>
                </c:pt>
                <c:pt idx="13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DichlormethaneMethanol!$N$5</c:f>
              <c:strCache>
                <c:ptCount val="1"/>
                <c:pt idx="0">
                  <c:v>ln(gamma2)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DichlormethaneMethanol!$N$6:$N$19</c:f>
              <c:numCache>
                <c:formatCode>0.0000</c:formatCode>
                <c:ptCount val="14"/>
                <c:pt idx="0">
                  <c:v>0</c:v>
                </c:pt>
                <c:pt idx="1">
                  <c:v>2.9841560169284439E-3</c:v>
                </c:pt>
                <c:pt idx="2">
                  <c:v>1.5917190455373993E-2</c:v>
                </c:pt>
                <c:pt idx="3">
                  <c:v>6.0429159342800985E-2</c:v>
                </c:pt>
                <c:pt idx="4">
                  <c:v>0.14424097427856394</c:v>
                </c:pt>
                <c:pt idx="5">
                  <c:v>0.20605055953395765</c:v>
                </c:pt>
                <c:pt idx="6">
                  <c:v>0.29135276077976258</c:v>
                </c:pt>
                <c:pt idx="7">
                  <c:v>0.41116560984038619</c:v>
                </c:pt>
                <c:pt idx="8">
                  <c:v>0.67570495062677249</c:v>
                </c:pt>
                <c:pt idx="9">
                  <c:v>0.8769764621177466</c:v>
                </c:pt>
                <c:pt idx="10">
                  <c:v>1.1794944324846564</c:v>
                </c:pt>
                <c:pt idx="11">
                  <c:v>1.3490432151607543</c:v>
                </c:pt>
                <c:pt idx="12">
                  <c:v>1.5107289835700244</c:v>
                </c:pt>
                <c:pt idx="13">
                  <c:v>1.691698422295036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95936"/>
        <c:axId val="148896512"/>
      </c:scatterChart>
      <c:valAx>
        <c:axId val="148895936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x1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48896512"/>
        <c:crosses val="autoZero"/>
        <c:crossBetween val="midCat"/>
      </c:valAx>
      <c:valAx>
        <c:axId val="148896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ln(g) or GE/x1x2RT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48895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Margules 3-suffix</a:t>
            </a:r>
          </a:p>
        </c:rich>
      </c:tx>
      <c:layout>
        <c:manualLayout>
          <c:xMode val="edge"/>
          <c:yMode val="edge"/>
          <c:x val="0.29845208863055966"/>
          <c:y val="7.4637142612535054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DichlormethaneMethanol!$F$5</c:f>
              <c:strCache>
                <c:ptCount val="1"/>
                <c:pt idx="0">
                  <c:v>ln(gamma1)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DichlormethaneMethanol!$F$6:$F$19</c:f>
              <c:numCache>
                <c:formatCode>0.000</c:formatCode>
                <c:ptCount val="14"/>
                <c:pt idx="1">
                  <c:v>1.4316938280988625</c:v>
                </c:pt>
                <c:pt idx="2">
                  <c:v>1.2703924072424784</c:v>
                </c:pt>
                <c:pt idx="3">
                  <c:v>1.0688345917857727</c:v>
                </c:pt>
                <c:pt idx="4">
                  <c:v>0.85127180641230582</c:v>
                </c:pt>
                <c:pt idx="5">
                  <c:v>0.74880393156273617</c:v>
                </c:pt>
                <c:pt idx="6">
                  <c:v>0.62329875394432765</c:v>
                </c:pt>
                <c:pt idx="7">
                  <c:v>0.49481267980780652</c:v>
                </c:pt>
                <c:pt idx="8">
                  <c:v>0.30607740647934628</c:v>
                </c:pt>
                <c:pt idx="9">
                  <c:v>0.19868392337073254</c:v>
                </c:pt>
                <c:pt idx="10">
                  <c:v>9.5491151933185761E-2</c:v>
                </c:pt>
                <c:pt idx="11">
                  <c:v>6.0081275346947516E-2</c:v>
                </c:pt>
                <c:pt idx="12">
                  <c:v>2.1033135311809142E-2</c:v>
                </c:pt>
                <c:pt idx="1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DichlormethaneMethanol!$G$5</c:f>
              <c:strCache>
                <c:ptCount val="1"/>
                <c:pt idx="0">
                  <c:v>ln(gamma2)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DichlormethaneMethanol!$G$6:$G$19</c:f>
              <c:numCache>
                <c:formatCode>0.000</c:formatCode>
                <c:ptCount val="14"/>
                <c:pt idx="0">
                  <c:v>0</c:v>
                </c:pt>
                <c:pt idx="1">
                  <c:v>1.9829284728006755E-3</c:v>
                </c:pt>
                <c:pt idx="2">
                  <c:v>1.684460973487446E-2</c:v>
                </c:pt>
                <c:pt idx="3">
                  <c:v>5.2378529056166065E-2</c:v>
                </c:pt>
                <c:pt idx="4">
                  <c:v>0.12095537833705196</c:v>
                </c:pt>
                <c:pt idx="5">
                  <c:v>0.16872823466228554</c:v>
                </c:pt>
                <c:pt idx="6">
                  <c:v>0.2449983041323249</c:v>
                </c:pt>
                <c:pt idx="7">
                  <c:v>0.35089271204117461</c:v>
                </c:pt>
                <c:pt idx="8">
                  <c:v>0.59779718076350397</c:v>
                </c:pt>
                <c:pt idx="9">
                  <c:v>0.81235277482837831</c:v>
                </c:pt>
                <c:pt idx="10">
                  <c:v>1.200923564747941</c:v>
                </c:pt>
                <c:pt idx="11">
                  <c:v>1.4534922844384595</c:v>
                </c:pt>
                <c:pt idx="12">
                  <c:v>1.7952609553539236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DichlormethaneMethanol!$I$5</c:f>
              <c:strCache>
                <c:ptCount val="1"/>
                <c:pt idx="0">
                  <c:v>GE/(RT*x1*x2)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DichlormethaneMethanol!$I$6:$I$19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DichlormethaneMethanol!$K$23:$L$23</c:f>
              <c:strCache>
                <c:ptCount val="1"/>
                <c:pt idx="0">
                  <c:v>Margules 3-suffix regression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DichlormethaneMethanol!$X$6:$X$18</c:f>
              <c:numCache>
                <c:formatCode>0.0000</c:formatCode>
                <c:ptCount val="13"/>
                <c:pt idx="1">
                  <c:v>1.4526972384081975</c:v>
                </c:pt>
                <c:pt idx="2">
                  <c:v>1.4932743964509172</c:v>
                </c:pt>
                <c:pt idx="3">
                  <c:v>1.5611489153587388</c:v>
                </c:pt>
                <c:pt idx="4">
                  <c:v>1.637138865875104</c:v>
                </c:pt>
                <c:pt idx="5">
                  <c:v>1.6791915569375593</c:v>
                </c:pt>
                <c:pt idx="6">
                  <c:v>1.7278841465888226</c:v>
                </c:pt>
                <c:pt idx="7">
                  <c:v>1.7854299343584974</c:v>
                </c:pt>
                <c:pt idx="8">
                  <c:v>1.8879794792300972</c:v>
                </c:pt>
                <c:pt idx="9">
                  <c:v>1.952902932098449</c:v>
                </c:pt>
                <c:pt idx="10">
                  <c:v>2.0377460807332257</c:v>
                </c:pt>
                <c:pt idx="11">
                  <c:v>2.0805365383055481</c:v>
                </c:pt>
                <c:pt idx="12">
                  <c:v>2.118900396818665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DichlormethaneMethanol!$O$5</c:f>
              <c:strCache>
                <c:ptCount val="1"/>
                <c:pt idx="0">
                  <c:v>ln(gamma1)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DichlormethaneMethanol!$O$6:$O$19</c:f>
              <c:numCache>
                <c:formatCode>0.0000</c:formatCode>
                <c:ptCount val="14"/>
                <c:pt idx="0">
                  <c:v>1.4217110449937573</c:v>
                </c:pt>
                <c:pt idx="1">
                  <c:v>1.3616712411232714</c:v>
                </c:pt>
                <c:pt idx="2">
                  <c:v>1.2759827831839772</c:v>
                </c:pt>
                <c:pt idx="3">
                  <c:v>1.118511641292991</c:v>
                </c:pt>
                <c:pt idx="4">
                  <c:v>0.92862498767028578</c:v>
                </c:pt>
                <c:pt idx="5">
                  <c:v>0.82076355946398971</c:v>
                </c:pt>
                <c:pt idx="6">
                  <c:v>0.69610524175973099</c:v>
                </c:pt>
                <c:pt idx="7">
                  <c:v>0.55243655598923458</c:v>
                </c:pt>
                <c:pt idx="8">
                  <c:v>0.31882166943327889</c:v>
                </c:pt>
                <c:pt idx="9">
                  <c:v>0.19475303382552622</c:v>
                </c:pt>
                <c:pt idx="10">
                  <c:v>7.2249190895969137E-2</c:v>
                </c:pt>
                <c:pt idx="11">
                  <c:v>3.1362955899986909E-2</c:v>
                </c:pt>
                <c:pt idx="12">
                  <c:v>8.5186714896468233E-3</c:v>
                </c:pt>
                <c:pt idx="13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DichlormethaneMethanol!$P$5</c:f>
              <c:strCache>
                <c:ptCount val="1"/>
                <c:pt idx="0">
                  <c:v>ln(gamma2)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DichlormethaneMethanol!$P$6:$P$19</c:f>
              <c:numCache>
                <c:formatCode>0.0000</c:formatCode>
                <c:ptCount val="14"/>
                <c:pt idx="0">
                  <c:v>0</c:v>
                </c:pt>
                <c:pt idx="1">
                  <c:v>1.3157974503286388E-3</c:v>
                </c:pt>
                <c:pt idx="2">
                  <c:v>7.7819132787225907E-3</c:v>
                </c:pt>
                <c:pt idx="3">
                  <c:v>3.4392903073855501E-2</c:v>
                </c:pt>
                <c:pt idx="4">
                  <c:v>9.5052322282248691E-2</c:v>
                </c:pt>
                <c:pt idx="5">
                  <c:v>0.14602789599343174</c:v>
                </c:pt>
                <c:pt idx="6">
                  <c:v>0.22325367240651794</c:v>
                </c:pt>
                <c:pt idx="7">
                  <c:v>0.34303506000029221</c:v>
                </c:pt>
                <c:pt idx="8">
                  <c:v>0.6456614681510513</c:v>
                </c:pt>
                <c:pt idx="9">
                  <c:v>0.90529659555953002</c:v>
                </c:pt>
                <c:pt idx="10">
                  <c:v>1.335893284090218</c:v>
                </c:pt>
                <c:pt idx="11">
                  <c:v>1.596170347223786</c:v>
                </c:pt>
                <c:pt idx="12">
                  <c:v>1.8559946103078886</c:v>
                </c:pt>
                <c:pt idx="13">
                  <c:v>2.1594775548613843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11744"/>
        <c:axId val="97518144"/>
      </c:scatterChart>
      <c:valAx>
        <c:axId val="176511744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x1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97518144"/>
        <c:crosses val="autoZero"/>
        <c:crossBetween val="midCat"/>
      </c:valAx>
      <c:valAx>
        <c:axId val="97518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ln(g) or GE/x1x2RT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765117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Van Laar</a:t>
            </a:r>
          </a:p>
        </c:rich>
      </c:tx>
      <c:layout>
        <c:manualLayout>
          <c:xMode val="edge"/>
          <c:yMode val="edge"/>
          <c:x val="0.36969685020622794"/>
          <c:y val="8.6740463036189402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DichlormethaneMethanol!$F$5</c:f>
              <c:strCache>
                <c:ptCount val="1"/>
                <c:pt idx="0">
                  <c:v>ln(gamma1)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DichlormethaneMethanol!$F$6:$F$19</c:f>
              <c:numCache>
                <c:formatCode>0.000</c:formatCode>
                <c:ptCount val="14"/>
                <c:pt idx="1">
                  <c:v>1.4316938280988625</c:v>
                </c:pt>
                <c:pt idx="2">
                  <c:v>1.2703924072424784</c:v>
                </c:pt>
                <c:pt idx="3">
                  <c:v>1.0688345917857727</c:v>
                </c:pt>
                <c:pt idx="4">
                  <c:v>0.85127180641230582</c:v>
                </c:pt>
                <c:pt idx="5">
                  <c:v>0.74880393156273617</c:v>
                </c:pt>
                <c:pt idx="6">
                  <c:v>0.62329875394432765</c:v>
                </c:pt>
                <c:pt idx="7">
                  <c:v>0.49481267980780652</c:v>
                </c:pt>
                <c:pt idx="8">
                  <c:v>0.30607740647934628</c:v>
                </c:pt>
                <c:pt idx="9">
                  <c:v>0.19868392337073254</c:v>
                </c:pt>
                <c:pt idx="10">
                  <c:v>9.5491151933185761E-2</c:v>
                </c:pt>
                <c:pt idx="11">
                  <c:v>6.0081275346947516E-2</c:v>
                </c:pt>
                <c:pt idx="12">
                  <c:v>2.1033135311809142E-2</c:v>
                </c:pt>
                <c:pt idx="1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DichlormethaneMethanol!$G$5</c:f>
              <c:strCache>
                <c:ptCount val="1"/>
                <c:pt idx="0">
                  <c:v>ln(gamma2)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DichlormethaneMethanol!$G$6:$G$19</c:f>
              <c:numCache>
                <c:formatCode>0.000</c:formatCode>
                <c:ptCount val="14"/>
                <c:pt idx="0">
                  <c:v>0</c:v>
                </c:pt>
                <c:pt idx="1">
                  <c:v>1.9829284728006755E-3</c:v>
                </c:pt>
                <c:pt idx="2">
                  <c:v>1.684460973487446E-2</c:v>
                </c:pt>
                <c:pt idx="3">
                  <c:v>5.2378529056166065E-2</c:v>
                </c:pt>
                <c:pt idx="4">
                  <c:v>0.12095537833705196</c:v>
                </c:pt>
                <c:pt idx="5">
                  <c:v>0.16872823466228554</c:v>
                </c:pt>
                <c:pt idx="6">
                  <c:v>0.2449983041323249</c:v>
                </c:pt>
                <c:pt idx="7">
                  <c:v>0.35089271204117461</c:v>
                </c:pt>
                <c:pt idx="8">
                  <c:v>0.59779718076350397</c:v>
                </c:pt>
                <c:pt idx="9">
                  <c:v>0.81235277482837831</c:v>
                </c:pt>
                <c:pt idx="10">
                  <c:v>1.200923564747941</c:v>
                </c:pt>
                <c:pt idx="11">
                  <c:v>1.4534922844384595</c:v>
                </c:pt>
                <c:pt idx="12">
                  <c:v>1.7952609553539236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DichlormethaneMethanol!$I$5</c:f>
              <c:strCache>
                <c:ptCount val="1"/>
                <c:pt idx="0">
                  <c:v>GE/(RT*x1*x2)</c:v>
                </c:pt>
              </c:strCache>
            </c:strRef>
          </c:tx>
          <c:spPr>
            <a:ln>
              <a:noFill/>
            </a:ln>
          </c:spP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DichlormethaneMethanol!$I$6:$I$19</c:f>
              <c:numCache>
                <c:formatCode>0.0000</c:formatCode>
                <c:ptCount val="14"/>
                <c:pt idx="1">
                  <c:v>1.5416737811187811</c:v>
                </c:pt>
                <c:pt idx="2">
                  <c:v>1.5805133643081144</c:v>
                </c:pt>
                <c:pt idx="3">
                  <c:v>1.5950568891502535</c:v>
                </c:pt>
                <c:pt idx="4">
                  <c:v>1.6165920562215874</c:v>
                </c:pt>
                <c:pt idx="5">
                  <c:v>1.633698444449768</c:v>
                </c:pt>
                <c:pt idx="6">
                  <c:v>1.655825314815389</c:v>
                </c:pt>
                <c:pt idx="7">
                  <c:v>1.6877118161164553</c:v>
                </c:pt>
                <c:pt idx="8">
                  <c:v>1.777613697956437</c:v>
                </c:pt>
                <c:pt idx="9">
                  <c:v>1.8378531834269511</c:v>
                </c:pt>
                <c:pt idx="10">
                  <c:v>2.0169660682099098</c:v>
                </c:pt>
                <c:pt idx="11">
                  <c:v>2.1891581806547218</c:v>
                </c:pt>
                <c:pt idx="12">
                  <c:v>2.2821676847354584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DichlormethaneMethanol!$Q$21:$R$21</c:f>
              <c:strCache>
                <c:ptCount val="1"/>
                <c:pt idx="0">
                  <c:v>Van Laar Regression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DichlormethaneMethanol!$Y$6:$Y$19</c:f>
              <c:numCache>
                <c:formatCode>0.0000</c:formatCode>
                <c:ptCount val="14"/>
                <c:pt idx="1">
                  <c:v>1.4874480880367866</c:v>
                </c:pt>
                <c:pt idx="2">
                  <c:v>1.5152393846567289</c:v>
                </c:pt>
                <c:pt idx="3">
                  <c:v>1.5641229667461245</c:v>
                </c:pt>
                <c:pt idx="4">
                  <c:v>1.6227338778974425</c:v>
                </c:pt>
                <c:pt idx="5">
                  <c:v>1.6570970425485214</c:v>
                </c:pt>
                <c:pt idx="6">
                  <c:v>1.698749858114921</c:v>
                </c:pt>
                <c:pt idx="7">
                  <c:v>1.7507582307858096</c:v>
                </c:pt>
                <c:pt idx="8">
                  <c:v>1.8517894600074867</c:v>
                </c:pt>
                <c:pt idx="9">
                  <c:v>1.92200812215094</c:v>
                </c:pt>
                <c:pt idx="10">
                  <c:v>2.0222164341544513</c:v>
                </c:pt>
                <c:pt idx="11">
                  <c:v>2.0768273003729245</c:v>
                </c:pt>
                <c:pt idx="12">
                  <c:v>2.12835865919872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DichlormethaneMethanol!$S$5</c:f>
              <c:strCache>
                <c:ptCount val="1"/>
                <c:pt idx="0">
                  <c:v>ln(gamma1)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DichlormethaneMethanol!$S$6:$S$19</c:f>
              <c:numCache>
                <c:formatCode>General</c:formatCode>
                <c:ptCount val="14"/>
                <c:pt idx="0">
                  <c:v>1.4669026477420779</c:v>
                </c:pt>
                <c:pt idx="1">
                  <c:v>1.3842462678106242</c:v>
                </c:pt>
                <c:pt idx="2">
                  <c:v>1.2762528015996744</c:v>
                </c:pt>
                <c:pt idx="3">
                  <c:v>1.0969383042777943</c:v>
                </c:pt>
                <c:pt idx="4">
                  <c:v>0.89982867542792466</c:v>
                </c:pt>
                <c:pt idx="5">
                  <c:v>0.79333491667738687</c:v>
                </c:pt>
                <c:pt idx="6">
                  <c:v>0.67323906260962185</c:v>
                </c:pt>
                <c:pt idx="7">
                  <c:v>0.53711462728779436</c:v>
                </c:pt>
                <c:pt idx="8">
                  <c:v>0.31657568888002374</c:v>
                </c:pt>
                <c:pt idx="9">
                  <c:v>0.19743548341149017</c:v>
                </c:pt>
                <c:pt idx="10">
                  <c:v>7.5896520667259521E-2</c:v>
                </c:pt>
                <c:pt idx="11">
                  <c:v>3.3664101766876592E-2</c:v>
                </c:pt>
                <c:pt idx="12">
                  <c:v>9.3414375740649442E-3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DichlormethaneMethanol!$T$5</c:f>
              <c:strCache>
                <c:ptCount val="1"/>
                <c:pt idx="0">
                  <c:v>ln(gamma2)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DichlormethaneMethanol!$B$6:$B$19</c:f>
              <c:numCache>
                <c:formatCode>0.000</c:formatCode>
                <c:ptCount val="14"/>
                <c:pt idx="0">
                  <c:v>0</c:v>
                </c:pt>
                <c:pt idx="1">
                  <c:v>4.2000000000000003E-2</c:v>
                </c:pt>
                <c:pt idx="2">
                  <c:v>9.7000000000000003E-2</c:v>
                </c:pt>
                <c:pt idx="3">
                  <c:v>0.189</c:v>
                </c:pt>
                <c:pt idx="4">
                  <c:v>0.29199999999999998</c:v>
                </c:pt>
                <c:pt idx="5">
                  <c:v>0.34899999999999998</c:v>
                </c:pt>
                <c:pt idx="6">
                  <c:v>0.41499999999999998</c:v>
                </c:pt>
                <c:pt idx="7">
                  <c:v>0.49299999999999999</c:v>
                </c:pt>
                <c:pt idx="8">
                  <c:v>0.63200000000000001</c:v>
                </c:pt>
                <c:pt idx="9">
                  <c:v>0.72</c:v>
                </c:pt>
                <c:pt idx="10">
                  <c:v>0.83499999999999996</c:v>
                </c:pt>
                <c:pt idx="11">
                  <c:v>0.89300000000000002</c:v>
                </c:pt>
                <c:pt idx="12">
                  <c:v>0.94499999999999995</c:v>
                </c:pt>
                <c:pt idx="13">
                  <c:v>1</c:v>
                </c:pt>
              </c:numCache>
            </c:numRef>
          </c:xVal>
          <c:yVal>
            <c:numRef>
              <c:f>DichlormethaneMethanol!$T$6:$T$19</c:f>
              <c:numCache>
                <c:formatCode>General</c:formatCode>
                <c:ptCount val="14"/>
                <c:pt idx="1">
                  <c:v>1.7856138018809331E-3</c:v>
                </c:pt>
                <c:pt idx="2">
                  <c:v>9.8835118342183101E-3</c:v>
                </c:pt>
                <c:pt idx="3">
                  <c:v>3.9982570544236852E-2</c:v>
                </c:pt>
                <c:pt idx="4">
                  <c:v>0.10272251095487527</c:v>
                </c:pt>
                <c:pt idx="5">
                  <c:v>0.15302135952315435</c:v>
                </c:pt>
                <c:pt idx="6">
                  <c:v>0.22738424926642195</c:v>
                </c:pt>
                <c:pt idx="7">
                  <c:v>0.34084074810702431</c:v>
                </c:pt>
                <c:pt idx="8">
                  <c:v>0.62664660347425594</c:v>
                </c:pt>
                <c:pt idx="9">
                  <c:v>0.87615460489055907</c:v>
                </c:pt>
                <c:pt idx="10">
                  <c:v>1.3044683300513202</c:v>
                </c:pt>
                <c:pt idx="11">
                  <c:v>1.5736531074776872</c:v>
                </c:pt>
                <c:pt idx="12">
                  <c:v>1.8507960509884018</c:v>
                </c:pt>
                <c:pt idx="13">
                  <c:v>2.1857207851164566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17120"/>
        <c:axId val="97521024"/>
      </c:scatterChart>
      <c:valAx>
        <c:axId val="142117120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x1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97521024"/>
        <c:crosses val="autoZero"/>
        <c:crossBetween val="midCat"/>
      </c:valAx>
      <c:valAx>
        <c:axId val="97521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ln(g) or GE/x1x2RT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421171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29</xdr:row>
      <xdr:rowOff>57150</xdr:rowOff>
    </xdr:from>
    <xdr:to>
      <xdr:col>13</xdr:col>
      <xdr:colOff>952500</xdr:colOff>
      <xdr:row>69</xdr:row>
      <xdr:rowOff>152400</xdr:rowOff>
    </xdr:to>
    <xdr:graphicFrame macro="">
      <xdr:nvGraphicFramePr>
        <xdr:cNvPr id="105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95250</xdr:colOff>
      <xdr:row>19</xdr:row>
      <xdr:rowOff>123825</xdr:rowOff>
    </xdr:from>
    <xdr:to>
      <xdr:col>26</xdr:col>
      <xdr:colOff>476250</xdr:colOff>
      <xdr:row>45</xdr:row>
      <xdr:rowOff>28575</xdr:rowOff>
    </xdr:to>
    <xdr:graphicFrame macro="">
      <xdr:nvGraphicFramePr>
        <xdr:cNvPr id="10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/>
  </sheetViews>
  <sheetFormatPr defaultRowHeight="12.75" x14ac:dyDescent="0.2"/>
  <cols>
    <col min="1" max="1" width="10" style="2" customWidth="1"/>
    <col min="2" max="5" width="7.85546875" style="5" customWidth="1"/>
    <col min="6" max="7" width="11.140625" style="3" customWidth="1"/>
    <col min="8" max="8" width="12.85546875" style="5" customWidth="1"/>
    <col min="9" max="9" width="14.28515625" style="5" customWidth="1"/>
    <col min="10" max="12" width="15" style="5" customWidth="1"/>
    <col min="13" max="14" width="14.7109375" customWidth="1"/>
    <col min="15" max="15" width="15" style="5" customWidth="1"/>
    <col min="16" max="16" width="13" customWidth="1"/>
    <col min="17" max="17" width="11.85546875" customWidth="1"/>
    <col min="18" max="18" width="11.140625" customWidth="1"/>
    <col min="19" max="19" width="14.140625" customWidth="1"/>
    <col min="20" max="20" width="14" customWidth="1"/>
    <col min="23" max="23" width="14.5703125" style="5" customWidth="1"/>
    <col min="24" max="24" width="15.5703125" style="5" customWidth="1"/>
    <col min="25" max="25" width="14.28515625" style="5" customWidth="1"/>
    <col min="26" max="26" width="14.140625" customWidth="1"/>
  </cols>
  <sheetData>
    <row r="1" spans="1:26" x14ac:dyDescent="0.2">
      <c r="A1" s="2" t="s">
        <v>10</v>
      </c>
      <c r="J1" s="16"/>
      <c r="K1" s="16"/>
      <c r="L1" s="17"/>
      <c r="M1" s="16"/>
      <c r="N1" s="16"/>
      <c r="O1" s="17"/>
    </row>
    <row r="2" spans="1:26" x14ac:dyDescent="0.2">
      <c r="M2" s="5"/>
      <c r="N2" s="5"/>
    </row>
    <row r="3" spans="1:26" x14ac:dyDescent="0.2">
      <c r="M3" s="5"/>
      <c r="N3" s="5"/>
    </row>
    <row r="4" spans="1:26" x14ac:dyDescent="0.2">
      <c r="H4" s="9"/>
      <c r="I4" s="10"/>
      <c r="J4" s="18" t="s">
        <v>30</v>
      </c>
      <c r="K4" s="19"/>
      <c r="L4" s="20"/>
      <c r="M4" s="18" t="s">
        <v>17</v>
      </c>
      <c r="N4" s="20"/>
      <c r="O4" s="21" t="s">
        <v>21</v>
      </c>
      <c r="P4" s="22"/>
      <c r="S4" s="25" t="s">
        <v>26</v>
      </c>
      <c r="T4" s="24"/>
      <c r="W4" s="26" t="s">
        <v>9</v>
      </c>
      <c r="X4" s="16"/>
      <c r="Y4" s="16"/>
    </row>
    <row r="5" spans="1:26" x14ac:dyDescent="0.2">
      <c r="A5" s="2" t="s">
        <v>11</v>
      </c>
      <c r="B5" s="5" t="s">
        <v>0</v>
      </c>
      <c r="C5" s="5" t="s">
        <v>1</v>
      </c>
      <c r="D5" s="5" t="s">
        <v>4</v>
      </c>
      <c r="E5" s="5" t="s">
        <v>5</v>
      </c>
      <c r="F5" s="3" t="s">
        <v>6</v>
      </c>
      <c r="G5" s="3" t="s">
        <v>7</v>
      </c>
      <c r="H5" s="5" t="s">
        <v>8</v>
      </c>
      <c r="I5" s="5" t="s">
        <v>9</v>
      </c>
      <c r="J5" s="5" t="s">
        <v>13</v>
      </c>
      <c r="K5" s="5" t="s">
        <v>14</v>
      </c>
      <c r="L5" s="5" t="s">
        <v>12</v>
      </c>
      <c r="M5" s="5" t="s">
        <v>6</v>
      </c>
      <c r="N5" s="5" t="s">
        <v>7</v>
      </c>
      <c r="O5" s="5" t="s">
        <v>6</v>
      </c>
      <c r="P5" s="5" t="s">
        <v>7</v>
      </c>
      <c r="Q5" s="7" t="s">
        <v>24</v>
      </c>
      <c r="R5" s="7" t="s">
        <v>25</v>
      </c>
      <c r="S5" s="5" t="s">
        <v>6</v>
      </c>
      <c r="T5" s="5" t="s">
        <v>7</v>
      </c>
      <c r="U5" s="13" t="s">
        <v>1</v>
      </c>
      <c r="V5" s="13" t="s">
        <v>0</v>
      </c>
      <c r="W5" s="5" t="s">
        <v>27</v>
      </c>
      <c r="X5" s="5" t="s">
        <v>28</v>
      </c>
      <c r="Y5" s="5" t="s">
        <v>29</v>
      </c>
      <c r="Z5" s="5" t="s">
        <v>9</v>
      </c>
    </row>
    <row r="6" spans="1:26" x14ac:dyDescent="0.2">
      <c r="A6" s="11">
        <v>55.55</v>
      </c>
      <c r="B6" s="3">
        <v>0</v>
      </c>
      <c r="C6" s="5">
        <f>1-B6</f>
        <v>1</v>
      </c>
      <c r="D6" s="3">
        <v>0</v>
      </c>
      <c r="E6" s="5">
        <f>1-D6</f>
        <v>1</v>
      </c>
      <c r="F6" s="5"/>
      <c r="G6" s="3">
        <f>LN((E6*A6)/(C6*$A$6))</f>
        <v>0</v>
      </c>
      <c r="H6" s="5">
        <f>B6*F6+C6*G6</f>
        <v>0</v>
      </c>
      <c r="K6" s="5">
        <f>E6*A6/(C6*$A$6)</f>
        <v>1</v>
      </c>
      <c r="M6" s="5">
        <f>$L$22*C6^2</f>
        <v>1.691698422295036</v>
      </c>
      <c r="N6" s="5">
        <f t="shared" ref="N6:N18" si="0">$L$22*B6^2</f>
        <v>0</v>
      </c>
      <c r="O6" s="5">
        <f>($L$27+3*$L$26)*C6^2-4*$L$26*C6^3</f>
        <v>1.4217110449937573</v>
      </c>
      <c r="P6" s="5">
        <f>($L$27-3*$L$26)*B6^2+4*$L$26*B6^3</f>
        <v>0</v>
      </c>
      <c r="Q6">
        <f>SQRT(F6)</f>
        <v>0</v>
      </c>
      <c r="R6">
        <f>SQRT(G6)</f>
        <v>0</v>
      </c>
      <c r="S6">
        <f>$R$24/(1+$R$24*B6/($R$25*C6))^2</f>
        <v>1.4669026477420779</v>
      </c>
      <c r="U6" s="3">
        <f>1-V6</f>
        <v>1</v>
      </c>
      <c r="V6" s="3">
        <f>B6</f>
        <v>0</v>
      </c>
      <c r="Z6" s="5"/>
    </row>
    <row r="7" spans="1:26" x14ac:dyDescent="0.2">
      <c r="A7" s="11">
        <v>58.79</v>
      </c>
      <c r="B7" s="3">
        <v>4.2000000000000003E-2</v>
      </c>
      <c r="C7" s="5">
        <f t="shared" ref="C7:C19" si="1">1-B7</f>
        <v>0.95799999999999996</v>
      </c>
      <c r="D7" s="3">
        <v>9.2999999999999999E-2</v>
      </c>
      <c r="E7" s="5">
        <f t="shared" ref="E7:E19" si="2">1-D7</f>
        <v>0.90700000000000003</v>
      </c>
      <c r="F7" s="3">
        <f>LN((D7*A7)/(B7*$A$19))</f>
        <v>1.4316938280988625</v>
      </c>
      <c r="G7" s="3">
        <f t="shared" ref="G7:G18" si="3">LN((E7*A7)/(C7*$A$6))</f>
        <v>1.9829284728006755E-3</v>
      </c>
      <c r="H7" s="5">
        <f t="shared" ref="H7:H19" si="4">B7*F7+C7*G7</f>
        <v>6.2030786257095273E-2</v>
      </c>
      <c r="I7" s="5">
        <f t="shared" ref="I7:I18" si="5">H7/(B7*C7)</f>
        <v>1.5416737811187811</v>
      </c>
      <c r="J7" s="5">
        <f>D7*A7/(B7*$A$19)</f>
        <v>4.185783187873219</v>
      </c>
      <c r="K7" s="5">
        <f t="shared" ref="K7:K18" si="6">E7*A7/(C7*$A$6)</f>
        <v>1.0019848957755901</v>
      </c>
      <c r="L7" s="5">
        <f>LN(J7/K7)</f>
        <v>1.4297108996260619</v>
      </c>
      <c r="M7" s="5">
        <f t="shared" ref="M7:M19" si="7">$L$22*C7^2</f>
        <v>1.5525799108391813</v>
      </c>
      <c r="N7" s="5">
        <f t="shared" si="0"/>
        <v>2.9841560169284439E-3</v>
      </c>
      <c r="O7" s="5">
        <f t="shared" ref="O7:O19" si="8">($L$27+3*$L$26)*C7^2-4*$L$26*C7^3</f>
        <v>1.3616712411232714</v>
      </c>
      <c r="P7" s="5">
        <f t="shared" ref="P7:P19" si="9">($L$27-3*$L$26)*B7^2+4*$L$26*B7^3</f>
        <v>1.3157974503286388E-3</v>
      </c>
      <c r="Q7">
        <f t="shared" ref="Q7:Q19" si="10">SQRT(F7)</f>
        <v>1.1965340898189498</v>
      </c>
      <c r="R7">
        <f t="shared" ref="R7:R19" si="11">SQRT(G7)</f>
        <v>4.4530085030243041E-2</v>
      </c>
      <c r="S7">
        <f t="shared" ref="S7:S18" si="12">$R$24/(1+$R$24*B7/($R$25*C7))^2</f>
        <v>1.3842462678106242</v>
      </c>
      <c r="T7">
        <f>$R$25/(1+$R$25*C7/($R$24*B7))^2</f>
        <v>1.7856138018809331E-3</v>
      </c>
      <c r="U7" s="3">
        <f t="shared" ref="U7:U19" si="13">1-V7</f>
        <v>0.95799999999999996</v>
      </c>
      <c r="V7" s="3">
        <f t="shared" ref="V7:V19" si="14">B7</f>
        <v>4.2000000000000003E-2</v>
      </c>
      <c r="W7" s="5">
        <f>(V7*M7+U7*N7)/(V7*U7)</f>
        <v>1.6916984222950362</v>
      </c>
      <c r="X7" s="5">
        <f>(V7*O7+U7*P7)/(U7*V7)</f>
        <v>1.4526972384081975</v>
      </c>
      <c r="Y7" s="5">
        <f>(V7*S7+U7*T7)/(V7*U7)</f>
        <v>1.4874480880367866</v>
      </c>
      <c r="Z7" s="5">
        <v>1.5416737811187811</v>
      </c>
    </row>
    <row r="8" spans="1:26" x14ac:dyDescent="0.2">
      <c r="A8" s="11">
        <v>61.76</v>
      </c>
      <c r="B8" s="3">
        <v>9.7000000000000003E-2</v>
      </c>
      <c r="C8" s="5">
        <f t="shared" si="1"/>
        <v>0.90300000000000002</v>
      </c>
      <c r="D8" s="3">
        <v>0.17399999999999999</v>
      </c>
      <c r="E8" s="5">
        <f t="shared" si="2"/>
        <v>0.82600000000000007</v>
      </c>
      <c r="F8" s="3">
        <f t="shared" ref="F8:F19" si="15">LN((D8*A8)/(B8*$A$19))</f>
        <v>1.2703924072424784</v>
      </c>
      <c r="G8" s="3">
        <f t="shared" si="3"/>
        <v>1.684460973487446E-2</v>
      </c>
      <c r="H8" s="5">
        <f t="shared" si="4"/>
        <v>0.13843874609311205</v>
      </c>
      <c r="I8" s="5">
        <f t="shared" si="5"/>
        <v>1.5805133643081144</v>
      </c>
      <c r="J8" s="5">
        <f t="shared" ref="J8:J19" si="16">D8*A8/(B8*$A$19)</f>
        <v>3.5622501408824205</v>
      </c>
      <c r="K8" s="5">
        <f t="shared" si="6"/>
        <v>1.0169872801233613</v>
      </c>
      <c r="L8" s="5">
        <f t="shared" ref="L8:L18" si="17">LN(J8/K8)</f>
        <v>1.2535477975076039</v>
      </c>
      <c r="M8" s="5">
        <f t="shared" si="7"/>
        <v>1.3794261188251731</v>
      </c>
      <c r="N8" s="5">
        <f t="shared" si="0"/>
        <v>1.5917190455373993E-2</v>
      </c>
      <c r="O8" s="5">
        <f t="shared" si="8"/>
        <v>1.2759827831839772</v>
      </c>
      <c r="P8" s="5">
        <f t="shared" si="9"/>
        <v>7.7819132787225907E-3</v>
      </c>
      <c r="Q8">
        <f t="shared" si="10"/>
        <v>1.1271168560723765</v>
      </c>
      <c r="R8">
        <f t="shared" si="11"/>
        <v>0.12978678567124799</v>
      </c>
      <c r="S8">
        <f t="shared" si="12"/>
        <v>1.2762528015996744</v>
      </c>
      <c r="T8">
        <f t="shared" ref="T8:T19" si="18">$R$25/(1+$R$25*C8/($R$24*B8))^2</f>
        <v>9.8835118342183101E-3</v>
      </c>
      <c r="U8" s="3">
        <f t="shared" si="13"/>
        <v>0.90300000000000002</v>
      </c>
      <c r="V8" s="3">
        <f t="shared" si="14"/>
        <v>9.7000000000000003E-2</v>
      </c>
      <c r="W8" s="5">
        <f t="shared" ref="W8:W18" si="19">(V8*M8+U8*N8)/(V8*U8)</f>
        <v>1.6916984222950362</v>
      </c>
      <c r="X8" s="5">
        <f t="shared" ref="X8:X18" si="20">(V8*O8+U8*P8)/(U8*V8)</f>
        <v>1.4932743964509172</v>
      </c>
      <c r="Y8" s="5">
        <f t="shared" ref="Y8:Y18" si="21">(V8*S8+U8*T8)/(V8*U8)</f>
        <v>1.5152393846567289</v>
      </c>
      <c r="Z8" s="5">
        <v>1.5805133643081144</v>
      </c>
    </row>
    <row r="9" spans="1:26" x14ac:dyDescent="0.2">
      <c r="A9" s="11">
        <v>64.59</v>
      </c>
      <c r="B9" s="3">
        <v>0.189</v>
      </c>
      <c r="C9" s="5">
        <f t="shared" si="1"/>
        <v>0.81099999999999994</v>
      </c>
      <c r="D9" s="3">
        <v>0.26500000000000001</v>
      </c>
      <c r="E9" s="5">
        <f t="shared" si="2"/>
        <v>0.73499999999999999</v>
      </c>
      <c r="F9" s="3">
        <f t="shared" si="15"/>
        <v>1.0688345917857727</v>
      </c>
      <c r="G9" s="3">
        <f t="shared" si="3"/>
        <v>5.2378529056166065E-2</v>
      </c>
      <c r="H9" s="5">
        <f t="shared" si="4"/>
        <v>0.24448872491206169</v>
      </c>
      <c r="I9" s="5">
        <f t="shared" si="5"/>
        <v>1.5950568891502535</v>
      </c>
      <c r="J9" s="5">
        <f t="shared" si="16"/>
        <v>2.9119838717909459</v>
      </c>
      <c r="K9" s="5">
        <f t="shared" si="6"/>
        <v>1.0537745513145642</v>
      </c>
      <c r="L9" s="5">
        <f t="shared" si="17"/>
        <v>1.0164560627296066</v>
      </c>
      <c r="M9" s="5">
        <f t="shared" si="7"/>
        <v>1.1126655780103132</v>
      </c>
      <c r="N9" s="5">
        <f t="shared" si="0"/>
        <v>6.0429159342800985E-2</v>
      </c>
      <c r="O9" s="5">
        <f t="shared" si="8"/>
        <v>1.118511641292991</v>
      </c>
      <c r="P9" s="5">
        <f t="shared" si="9"/>
        <v>3.4392903073855501E-2</v>
      </c>
      <c r="Q9">
        <f t="shared" si="10"/>
        <v>1.0338445684849211</v>
      </c>
      <c r="R9">
        <f t="shared" si="11"/>
        <v>0.22886355991325064</v>
      </c>
      <c r="S9">
        <f t="shared" si="12"/>
        <v>1.0969383042777943</v>
      </c>
      <c r="T9">
        <f t="shared" si="18"/>
        <v>3.9982570544236852E-2</v>
      </c>
      <c r="U9" s="3">
        <f t="shared" si="13"/>
        <v>0.81099999999999994</v>
      </c>
      <c r="V9" s="3">
        <f t="shared" si="14"/>
        <v>0.189</v>
      </c>
      <c r="W9" s="5">
        <f t="shared" si="19"/>
        <v>1.6916984222950358</v>
      </c>
      <c r="X9" s="5">
        <f t="shared" si="20"/>
        <v>1.5611489153587388</v>
      </c>
      <c r="Y9" s="5">
        <f t="shared" si="21"/>
        <v>1.5641229667461245</v>
      </c>
      <c r="Z9" s="5">
        <v>1.5950568891502535</v>
      </c>
    </row>
    <row r="10" spans="1:26" x14ac:dyDescent="0.2">
      <c r="A10" s="11">
        <v>65.66</v>
      </c>
      <c r="B10" s="3">
        <v>0.29199999999999998</v>
      </c>
      <c r="C10" s="5">
        <f t="shared" si="1"/>
        <v>0.70799999999999996</v>
      </c>
      <c r="D10" s="3">
        <v>0.32400000000000001</v>
      </c>
      <c r="E10" s="5">
        <f t="shared" si="2"/>
        <v>0.67599999999999993</v>
      </c>
      <c r="F10" s="3">
        <f t="shared" si="15"/>
        <v>0.85127180641230582</v>
      </c>
      <c r="G10" s="3">
        <f t="shared" si="3"/>
        <v>0.12095537833705196</v>
      </c>
      <c r="H10" s="5">
        <f t="shared" si="4"/>
        <v>0.33420777533502605</v>
      </c>
      <c r="I10" s="5">
        <f t="shared" si="5"/>
        <v>1.6165920562215874</v>
      </c>
      <c r="J10" s="5">
        <f t="shared" si="16"/>
        <v>2.3426243227767256</v>
      </c>
      <c r="K10" s="5">
        <f t="shared" si="6"/>
        <v>1.1285745523704913</v>
      </c>
      <c r="L10" s="5">
        <f t="shared" si="17"/>
        <v>0.73031642807525377</v>
      </c>
      <c r="M10" s="5">
        <f t="shared" si="7"/>
        <v>0.84798751795329885</v>
      </c>
      <c r="N10" s="5">
        <f t="shared" si="0"/>
        <v>0.14424097427856394</v>
      </c>
      <c r="O10" s="5">
        <f t="shared" si="8"/>
        <v>0.92862498767028578</v>
      </c>
      <c r="P10" s="5">
        <f t="shared" si="9"/>
        <v>9.5052322282248691E-2</v>
      </c>
      <c r="Q10">
        <f t="shared" si="10"/>
        <v>0.92264392178798094</v>
      </c>
      <c r="R10">
        <f t="shared" si="11"/>
        <v>0.34778639757335528</v>
      </c>
      <c r="S10">
        <f t="shared" si="12"/>
        <v>0.89982867542792466</v>
      </c>
      <c r="T10">
        <f t="shared" si="18"/>
        <v>0.10272251095487527</v>
      </c>
      <c r="U10" s="3">
        <f t="shared" si="13"/>
        <v>0.70799999999999996</v>
      </c>
      <c r="V10" s="3">
        <f t="shared" si="14"/>
        <v>0.29199999999999998</v>
      </c>
      <c r="W10" s="5">
        <f t="shared" si="19"/>
        <v>1.691698422295036</v>
      </c>
      <c r="X10" s="5">
        <f t="shared" si="20"/>
        <v>1.637138865875104</v>
      </c>
      <c r="Y10" s="5">
        <f t="shared" si="21"/>
        <v>1.6227338778974425</v>
      </c>
      <c r="Z10" s="5">
        <v>1.6165920562215874</v>
      </c>
    </row>
    <row r="11" spans="1:26" x14ac:dyDescent="0.2">
      <c r="A11" s="11">
        <v>65.760000000000005</v>
      </c>
      <c r="B11" s="3">
        <v>0.34899999999999998</v>
      </c>
      <c r="C11" s="5">
        <f t="shared" si="1"/>
        <v>0.65100000000000002</v>
      </c>
      <c r="D11" s="3">
        <v>0.34899999999999998</v>
      </c>
      <c r="E11" s="5">
        <f t="shared" si="2"/>
        <v>0.65100000000000002</v>
      </c>
      <c r="F11" s="3">
        <f t="shared" si="15"/>
        <v>0.74880393156273617</v>
      </c>
      <c r="G11" s="3">
        <f t="shared" si="3"/>
        <v>0.16872823466228554</v>
      </c>
      <c r="H11" s="5">
        <f t="shared" si="4"/>
        <v>0.3711746528805428</v>
      </c>
      <c r="I11" s="5">
        <f t="shared" si="5"/>
        <v>1.633698444449768</v>
      </c>
      <c r="J11" s="5">
        <f t="shared" si="16"/>
        <v>2.1144694533762061</v>
      </c>
      <c r="K11" s="5">
        <f t="shared" si="6"/>
        <v>1.1837983798379839</v>
      </c>
      <c r="L11" s="5">
        <f t="shared" si="17"/>
        <v>0.58007569690045069</v>
      </c>
      <c r="M11" s="5">
        <f t="shared" si="7"/>
        <v>0.71694348306705857</v>
      </c>
      <c r="N11" s="5">
        <f t="shared" si="0"/>
        <v>0.20605055953395765</v>
      </c>
      <c r="O11" s="5">
        <f t="shared" si="8"/>
        <v>0.82076355946398971</v>
      </c>
      <c r="P11" s="5">
        <f t="shared" si="9"/>
        <v>0.14602789599343174</v>
      </c>
      <c r="Q11">
        <f t="shared" si="10"/>
        <v>0.86533457781527268</v>
      </c>
      <c r="R11">
        <f t="shared" si="11"/>
        <v>0.41076542534917121</v>
      </c>
      <c r="S11">
        <f t="shared" si="12"/>
        <v>0.79333491667738687</v>
      </c>
      <c r="T11">
        <f t="shared" si="18"/>
        <v>0.15302135952315435</v>
      </c>
      <c r="U11" s="3">
        <f t="shared" si="13"/>
        <v>0.65100000000000002</v>
      </c>
      <c r="V11" s="3">
        <f t="shared" si="14"/>
        <v>0.34899999999999998</v>
      </c>
      <c r="W11" s="5">
        <f t="shared" si="19"/>
        <v>1.6916984222950358</v>
      </c>
      <c r="X11" s="5">
        <f t="shared" si="20"/>
        <v>1.6791915569375593</v>
      </c>
      <c r="Y11" s="5">
        <f t="shared" si="21"/>
        <v>1.6570970425485214</v>
      </c>
      <c r="Z11" s="5">
        <v>1.633698444449768</v>
      </c>
    </row>
    <row r="12" spans="1:26" x14ac:dyDescent="0.2">
      <c r="A12" s="11">
        <v>65.59</v>
      </c>
      <c r="B12" s="3">
        <v>0.41499999999999998</v>
      </c>
      <c r="C12" s="5">
        <f t="shared" si="1"/>
        <v>0.58499999999999996</v>
      </c>
      <c r="D12" s="3">
        <v>0.36699999999999999</v>
      </c>
      <c r="E12" s="5">
        <f t="shared" si="2"/>
        <v>0.63300000000000001</v>
      </c>
      <c r="F12" s="3">
        <f t="shared" si="15"/>
        <v>0.62329875394432765</v>
      </c>
      <c r="G12" s="3">
        <f t="shared" si="3"/>
        <v>0.2449983041323249</v>
      </c>
      <c r="H12" s="5">
        <f t="shared" si="4"/>
        <v>0.40199299080430601</v>
      </c>
      <c r="I12" s="5">
        <f t="shared" si="5"/>
        <v>1.655825314815389</v>
      </c>
      <c r="J12" s="5">
        <f t="shared" si="16"/>
        <v>1.8650703134079727</v>
      </c>
      <c r="K12" s="5">
        <f t="shared" si="6"/>
        <v>1.2776191465300377</v>
      </c>
      <c r="L12" s="5">
        <f t="shared" si="17"/>
        <v>0.37830044981200273</v>
      </c>
      <c r="M12" s="5">
        <f t="shared" si="7"/>
        <v>0.57894149256991856</v>
      </c>
      <c r="N12" s="5">
        <f t="shared" si="0"/>
        <v>0.29135276077976258</v>
      </c>
      <c r="O12" s="5">
        <f t="shared" si="8"/>
        <v>0.69610524175973099</v>
      </c>
      <c r="P12" s="5">
        <f t="shared" si="9"/>
        <v>0.22325367240651794</v>
      </c>
      <c r="Q12">
        <f t="shared" si="10"/>
        <v>0.78949271937385701</v>
      </c>
      <c r="R12">
        <f t="shared" si="11"/>
        <v>0.49497303374257157</v>
      </c>
      <c r="S12">
        <f t="shared" si="12"/>
        <v>0.67323906260962185</v>
      </c>
      <c r="T12">
        <f t="shared" si="18"/>
        <v>0.22738424926642195</v>
      </c>
      <c r="U12" s="3">
        <f t="shared" si="13"/>
        <v>0.58499999999999996</v>
      </c>
      <c r="V12" s="3">
        <f t="shared" si="14"/>
        <v>0.41499999999999998</v>
      </c>
      <c r="W12" s="5">
        <f t="shared" si="19"/>
        <v>1.691698422295036</v>
      </c>
      <c r="X12" s="5">
        <f t="shared" si="20"/>
        <v>1.7278841465888226</v>
      </c>
      <c r="Y12" s="5">
        <f t="shared" si="21"/>
        <v>1.698749858114921</v>
      </c>
      <c r="Z12" s="5">
        <v>1.655825314815389</v>
      </c>
    </row>
    <row r="13" spans="1:26" x14ac:dyDescent="0.2">
      <c r="A13" s="11">
        <v>65.150000000000006</v>
      </c>
      <c r="B13" s="3">
        <v>0.49299999999999999</v>
      </c>
      <c r="C13" s="5">
        <f t="shared" si="1"/>
        <v>0.50700000000000001</v>
      </c>
      <c r="D13" s="3">
        <v>0.38600000000000001</v>
      </c>
      <c r="E13" s="5">
        <f t="shared" si="2"/>
        <v>0.61399999999999999</v>
      </c>
      <c r="F13" s="3">
        <f t="shared" si="15"/>
        <v>0.49481267980780652</v>
      </c>
      <c r="G13" s="3">
        <f t="shared" si="3"/>
        <v>0.35089271204117461</v>
      </c>
      <c r="H13" s="5">
        <f t="shared" si="4"/>
        <v>0.42184525615012414</v>
      </c>
      <c r="I13" s="5">
        <f t="shared" si="5"/>
        <v>1.6877118161164553</v>
      </c>
      <c r="J13" s="5">
        <f t="shared" si="16"/>
        <v>1.6401909693914156</v>
      </c>
      <c r="K13" s="5">
        <f t="shared" si="6"/>
        <v>1.4203349329015744</v>
      </c>
      <c r="L13" s="5">
        <f t="shared" si="17"/>
        <v>0.14391996776663199</v>
      </c>
      <c r="M13" s="5">
        <f t="shared" si="7"/>
        <v>0.43484938775251675</v>
      </c>
      <c r="N13" s="5">
        <f t="shared" si="0"/>
        <v>0.41116560984038619</v>
      </c>
      <c r="O13" s="5">
        <f t="shared" si="8"/>
        <v>0.55243655598923458</v>
      </c>
      <c r="P13" s="5">
        <f t="shared" si="9"/>
        <v>0.34303506000029221</v>
      </c>
      <c r="Q13">
        <f t="shared" si="10"/>
        <v>0.70342922871302871</v>
      </c>
      <c r="R13">
        <f t="shared" si="11"/>
        <v>0.5923619772074965</v>
      </c>
      <c r="S13">
        <f t="shared" si="12"/>
        <v>0.53711462728779436</v>
      </c>
      <c r="T13">
        <f t="shared" si="18"/>
        <v>0.34084074810702431</v>
      </c>
      <c r="U13" s="3">
        <f t="shared" si="13"/>
        <v>0.50700000000000001</v>
      </c>
      <c r="V13" s="3">
        <f t="shared" si="14"/>
        <v>0.49299999999999999</v>
      </c>
      <c r="W13" s="5">
        <f t="shared" si="19"/>
        <v>1.6916984222950362</v>
      </c>
      <c r="X13" s="5">
        <f t="shared" si="20"/>
        <v>1.7854299343584974</v>
      </c>
      <c r="Y13" s="5">
        <f t="shared" si="21"/>
        <v>1.7507582307858096</v>
      </c>
      <c r="Z13" s="5">
        <v>1.6877118161164553</v>
      </c>
    </row>
    <row r="14" spans="1:26" x14ac:dyDescent="0.2">
      <c r="A14" s="11">
        <v>63.86</v>
      </c>
      <c r="B14" s="3">
        <v>0.63200000000000001</v>
      </c>
      <c r="C14" s="5">
        <f t="shared" si="1"/>
        <v>0.36799999999999999</v>
      </c>
      <c r="D14" s="3">
        <v>0.41799999999999998</v>
      </c>
      <c r="E14" s="5">
        <f t="shared" si="2"/>
        <v>0.58200000000000007</v>
      </c>
      <c r="F14" s="3">
        <f t="shared" si="15"/>
        <v>0.30607740647934628</v>
      </c>
      <c r="G14" s="3">
        <f t="shared" si="3"/>
        <v>0.59779718076350397</v>
      </c>
      <c r="H14" s="5">
        <f t="shared" si="4"/>
        <v>0.41343028341591631</v>
      </c>
      <c r="I14" s="5">
        <f t="shared" si="5"/>
        <v>1.777613697956437</v>
      </c>
      <c r="J14" s="5">
        <f t="shared" si="16"/>
        <v>1.358087427245716</v>
      </c>
      <c r="K14" s="5">
        <f t="shared" si="6"/>
        <v>1.8181094196376162</v>
      </c>
      <c r="L14" s="5">
        <f t="shared" si="17"/>
        <v>-0.29171977428415763</v>
      </c>
      <c r="M14" s="5">
        <f t="shared" si="7"/>
        <v>0.22909656714088295</v>
      </c>
      <c r="N14" s="5">
        <f t="shared" si="0"/>
        <v>0.67570495062677249</v>
      </c>
      <c r="O14" s="5">
        <f t="shared" si="8"/>
        <v>0.31882166943327889</v>
      </c>
      <c r="P14" s="5">
        <f t="shared" si="9"/>
        <v>0.6456614681510513</v>
      </c>
      <c r="Q14">
        <f t="shared" si="10"/>
        <v>0.55324262894262433</v>
      </c>
      <c r="R14">
        <f t="shared" si="11"/>
        <v>0.77317344804610566</v>
      </c>
      <c r="S14">
        <f t="shared" si="12"/>
        <v>0.31657568888002374</v>
      </c>
      <c r="T14">
        <f t="shared" si="18"/>
        <v>0.62664660347425594</v>
      </c>
      <c r="U14" s="3">
        <f t="shared" si="13"/>
        <v>0.36799999999999999</v>
      </c>
      <c r="V14" s="3">
        <f t="shared" si="14"/>
        <v>0.63200000000000001</v>
      </c>
      <c r="W14" s="5">
        <f t="shared" si="19"/>
        <v>1.691698422295036</v>
      </c>
      <c r="X14" s="5">
        <f t="shared" si="20"/>
        <v>1.8879794792300972</v>
      </c>
      <c r="Y14" s="5">
        <f t="shared" si="21"/>
        <v>1.8517894600074867</v>
      </c>
      <c r="Z14" s="5">
        <v>1.777613697956437</v>
      </c>
    </row>
    <row r="15" spans="1:26" x14ac:dyDescent="0.2">
      <c r="A15" s="11">
        <v>62.36</v>
      </c>
      <c r="B15" s="3">
        <v>0.72</v>
      </c>
      <c r="C15" s="5">
        <f t="shared" si="1"/>
        <v>0.28000000000000003</v>
      </c>
      <c r="D15" s="3">
        <v>0.438</v>
      </c>
      <c r="E15" s="5">
        <f t="shared" si="2"/>
        <v>0.56200000000000006</v>
      </c>
      <c r="F15" s="3">
        <f t="shared" si="15"/>
        <v>0.19868392337073254</v>
      </c>
      <c r="G15" s="3">
        <f t="shared" si="3"/>
        <v>0.81235277482837831</v>
      </c>
      <c r="H15" s="5">
        <f t="shared" si="4"/>
        <v>0.37051120177887337</v>
      </c>
      <c r="I15" s="5">
        <f t="shared" si="5"/>
        <v>1.8378531834269511</v>
      </c>
      <c r="J15" s="5">
        <f t="shared" si="16"/>
        <v>1.219796355841372</v>
      </c>
      <c r="K15" s="5">
        <f t="shared" si="6"/>
        <v>2.2532030345891734</v>
      </c>
      <c r="L15" s="5">
        <f t="shared" si="17"/>
        <v>-0.61366885145764571</v>
      </c>
      <c r="M15" s="5">
        <f t="shared" si="7"/>
        <v>0.13262915630793085</v>
      </c>
      <c r="N15" s="5">
        <f t="shared" si="0"/>
        <v>0.8769764621177466</v>
      </c>
      <c r="O15" s="5">
        <f t="shared" si="8"/>
        <v>0.19475303382552622</v>
      </c>
      <c r="P15" s="5">
        <f t="shared" si="9"/>
        <v>0.90529659555953002</v>
      </c>
      <c r="Q15">
        <f t="shared" si="10"/>
        <v>0.44573974847519776</v>
      </c>
      <c r="R15">
        <f t="shared" si="11"/>
        <v>0.90130614933460773</v>
      </c>
      <c r="S15">
        <f t="shared" si="12"/>
        <v>0.19743548341149017</v>
      </c>
      <c r="T15">
        <f t="shared" si="18"/>
        <v>0.87615460489055907</v>
      </c>
      <c r="U15" s="3">
        <f t="shared" si="13"/>
        <v>0.28000000000000003</v>
      </c>
      <c r="V15" s="3">
        <f t="shared" si="14"/>
        <v>0.72</v>
      </c>
      <c r="W15" s="5">
        <f t="shared" si="19"/>
        <v>1.6916984222950362</v>
      </c>
      <c r="X15" s="5">
        <f t="shared" si="20"/>
        <v>1.952902932098449</v>
      </c>
      <c r="Y15" s="5">
        <f t="shared" si="21"/>
        <v>1.92200812215094</v>
      </c>
      <c r="Z15" s="5">
        <v>1.8378531834269511</v>
      </c>
    </row>
    <row r="16" spans="1:26" x14ac:dyDescent="0.2">
      <c r="A16" s="11">
        <v>59.03</v>
      </c>
      <c r="B16" s="3">
        <v>0.83499999999999996</v>
      </c>
      <c r="C16" s="5">
        <f t="shared" si="1"/>
        <v>0.16500000000000004</v>
      </c>
      <c r="D16" s="3">
        <v>0.48399999999999999</v>
      </c>
      <c r="E16" s="5">
        <f t="shared" si="2"/>
        <v>0.51600000000000001</v>
      </c>
      <c r="F16" s="3">
        <f t="shared" si="15"/>
        <v>9.5491151933185761E-2</v>
      </c>
      <c r="G16" s="3">
        <f t="shared" si="3"/>
        <v>1.200923564747941</v>
      </c>
      <c r="H16" s="5">
        <f t="shared" si="4"/>
        <v>0.27788750004762042</v>
      </c>
      <c r="I16" s="5">
        <f t="shared" si="5"/>
        <v>2.0169660682099098</v>
      </c>
      <c r="J16" s="5">
        <f t="shared" si="16"/>
        <v>1.1001990873558349</v>
      </c>
      <c r="K16" s="5">
        <f t="shared" si="6"/>
        <v>3.3231846821045741</v>
      </c>
      <c r="L16" s="5">
        <f t="shared" si="17"/>
        <v>-1.1054324128147555</v>
      </c>
      <c r="M16" s="5">
        <f t="shared" si="7"/>
        <v>4.6056489546982375E-2</v>
      </c>
      <c r="N16" s="5">
        <f t="shared" si="0"/>
        <v>1.1794944324846564</v>
      </c>
      <c r="O16" s="5">
        <f t="shared" si="8"/>
        <v>7.2249190895969137E-2</v>
      </c>
      <c r="P16" s="5">
        <f t="shared" si="9"/>
        <v>1.335893284090218</v>
      </c>
      <c r="Q16">
        <f t="shared" si="10"/>
        <v>0.30901642663972695</v>
      </c>
      <c r="R16">
        <f t="shared" si="11"/>
        <v>1.0958665816366246</v>
      </c>
      <c r="S16">
        <f t="shared" si="12"/>
        <v>7.5896520667259521E-2</v>
      </c>
      <c r="T16">
        <f t="shared" si="18"/>
        <v>1.3044683300513202</v>
      </c>
      <c r="U16" s="3">
        <f t="shared" si="13"/>
        <v>0.16500000000000004</v>
      </c>
      <c r="V16" s="3">
        <f t="shared" si="14"/>
        <v>0.83499999999999996</v>
      </c>
      <c r="W16" s="5">
        <f t="shared" si="19"/>
        <v>1.6916984222950358</v>
      </c>
      <c r="X16" s="5">
        <f t="shared" si="20"/>
        <v>2.0377460807332257</v>
      </c>
      <c r="Y16" s="5">
        <f t="shared" si="21"/>
        <v>2.0222164341544513</v>
      </c>
      <c r="Z16" s="5">
        <v>2.0169660682099098</v>
      </c>
    </row>
    <row r="17" spans="1:29" x14ac:dyDescent="0.2">
      <c r="A17" s="11">
        <v>54.92</v>
      </c>
      <c r="B17" s="3">
        <v>0.89300000000000002</v>
      </c>
      <c r="C17" s="5">
        <f t="shared" si="1"/>
        <v>0.10699999999999998</v>
      </c>
      <c r="D17" s="3">
        <v>0.53700000000000003</v>
      </c>
      <c r="E17" s="5">
        <f t="shared" si="2"/>
        <v>0.46299999999999997</v>
      </c>
      <c r="F17" s="3">
        <f t="shared" si="15"/>
        <v>6.0081275346947516E-2</v>
      </c>
      <c r="G17" s="3">
        <f t="shared" si="3"/>
        <v>1.4534922844384595</v>
      </c>
      <c r="H17" s="5">
        <f t="shared" si="4"/>
        <v>0.20917625331973927</v>
      </c>
      <c r="I17" s="5">
        <f t="shared" si="5"/>
        <v>2.1891581806547218</v>
      </c>
      <c r="J17" s="5">
        <f t="shared" si="16"/>
        <v>1.061922851186254</v>
      </c>
      <c r="K17" s="5">
        <f t="shared" si="6"/>
        <v>4.278028550518604</v>
      </c>
      <c r="L17" s="5">
        <f t="shared" si="17"/>
        <v>-1.3934110090915119</v>
      </c>
      <c r="M17" s="5">
        <f t="shared" si="7"/>
        <v>1.9368255236855862E-2</v>
      </c>
      <c r="N17" s="5">
        <f t="shared" si="0"/>
        <v>1.3490432151607543</v>
      </c>
      <c r="O17" s="5">
        <f t="shared" si="8"/>
        <v>3.1362955899986909E-2</v>
      </c>
      <c r="P17" s="5">
        <f t="shared" si="9"/>
        <v>1.596170347223786</v>
      </c>
      <c r="Q17">
        <f t="shared" si="10"/>
        <v>0.2451148207411121</v>
      </c>
      <c r="R17">
        <f t="shared" si="11"/>
        <v>1.2056086779873723</v>
      </c>
      <c r="S17">
        <f t="shared" si="12"/>
        <v>3.3664101766876592E-2</v>
      </c>
      <c r="T17">
        <f t="shared" si="18"/>
        <v>1.5736531074776872</v>
      </c>
      <c r="U17" s="3">
        <f t="shared" si="13"/>
        <v>0.10699999999999998</v>
      </c>
      <c r="V17" s="3">
        <f t="shared" si="14"/>
        <v>0.89300000000000002</v>
      </c>
      <c r="W17" s="5">
        <f t="shared" si="19"/>
        <v>1.6916984222950362</v>
      </c>
      <c r="X17" s="5">
        <f t="shared" si="20"/>
        <v>2.0805365383055481</v>
      </c>
      <c r="Y17" s="5">
        <f t="shared" si="21"/>
        <v>2.0768273003729245</v>
      </c>
      <c r="Z17" s="5">
        <v>2.1891581806547218</v>
      </c>
    </row>
    <row r="18" spans="1:29" x14ac:dyDescent="0.2">
      <c r="A18" s="11">
        <v>48.41</v>
      </c>
      <c r="B18" s="3">
        <v>0.94499999999999995</v>
      </c>
      <c r="C18" s="5">
        <f t="shared" si="1"/>
        <v>5.5000000000000049E-2</v>
      </c>
      <c r="D18" s="3">
        <v>0.62</v>
      </c>
      <c r="E18" s="5">
        <f t="shared" si="2"/>
        <v>0.38</v>
      </c>
      <c r="F18" s="3">
        <f t="shared" si="15"/>
        <v>2.1033135311809142E-2</v>
      </c>
      <c r="G18" s="3">
        <f t="shared" si="3"/>
        <v>1.7952609553539236</v>
      </c>
      <c r="H18" s="5">
        <f t="shared" si="4"/>
        <v>0.11861566541412553</v>
      </c>
      <c r="I18" s="5">
        <f t="shared" si="5"/>
        <v>2.2821676847354584</v>
      </c>
      <c r="J18" s="5">
        <f t="shared" si="16"/>
        <v>1.021255890709267</v>
      </c>
      <c r="K18" s="5">
        <f t="shared" si="6"/>
        <v>6.0210457409377245</v>
      </c>
      <c r="L18" s="5">
        <f t="shared" si="17"/>
        <v>-1.7742278200421144</v>
      </c>
      <c r="M18" s="5">
        <f t="shared" si="7"/>
        <v>5.1173877274424935E-3</v>
      </c>
      <c r="N18" s="5">
        <f t="shared" si="0"/>
        <v>1.5107289835700244</v>
      </c>
      <c r="O18" s="5">
        <f t="shared" si="8"/>
        <v>8.5186714896468233E-3</v>
      </c>
      <c r="P18" s="5">
        <f t="shared" si="9"/>
        <v>1.8559946103078886</v>
      </c>
      <c r="Q18">
        <f t="shared" si="10"/>
        <v>0.14502805008621311</v>
      </c>
      <c r="R18">
        <f t="shared" si="11"/>
        <v>1.3398734848312819</v>
      </c>
      <c r="S18">
        <f t="shared" si="12"/>
        <v>9.3414375740649442E-3</v>
      </c>
      <c r="T18">
        <f t="shared" si="18"/>
        <v>1.8507960509884018</v>
      </c>
      <c r="U18" s="3">
        <f t="shared" si="13"/>
        <v>5.5000000000000049E-2</v>
      </c>
      <c r="V18" s="3">
        <f t="shared" si="14"/>
        <v>0.94499999999999995</v>
      </c>
      <c r="W18" s="5">
        <f t="shared" si="19"/>
        <v>1.6916984222950362</v>
      </c>
      <c r="X18" s="5">
        <f t="shared" si="20"/>
        <v>2.118900396818665</v>
      </c>
      <c r="Y18" s="5">
        <f t="shared" si="21"/>
        <v>2.12835865919872</v>
      </c>
      <c r="Z18" s="5">
        <v>2.2821676847354584</v>
      </c>
    </row>
    <row r="19" spans="1:29" x14ac:dyDescent="0.2">
      <c r="A19" s="12">
        <v>31.1</v>
      </c>
      <c r="B19" s="8">
        <v>1</v>
      </c>
      <c r="C19" s="5">
        <f t="shared" si="1"/>
        <v>0</v>
      </c>
      <c r="D19" s="8">
        <v>1</v>
      </c>
      <c r="E19" s="5">
        <f t="shared" si="2"/>
        <v>0</v>
      </c>
      <c r="F19" s="3">
        <f t="shared" si="15"/>
        <v>0</v>
      </c>
      <c r="H19" s="5">
        <f t="shared" si="4"/>
        <v>0</v>
      </c>
      <c r="J19" s="5">
        <f t="shared" si="16"/>
        <v>1</v>
      </c>
      <c r="M19" s="5">
        <f t="shared" si="7"/>
        <v>0</v>
      </c>
      <c r="N19" s="5">
        <f>$L$22*B19^2</f>
        <v>1.691698422295036</v>
      </c>
      <c r="O19" s="5">
        <f t="shared" si="8"/>
        <v>0</v>
      </c>
      <c r="P19" s="5">
        <f t="shared" si="9"/>
        <v>2.1594775548613843</v>
      </c>
      <c r="Q19">
        <f t="shared" si="10"/>
        <v>0</v>
      </c>
      <c r="R19">
        <f t="shared" si="11"/>
        <v>0</v>
      </c>
      <c r="T19">
        <f t="shared" si="18"/>
        <v>2.1857207851164566</v>
      </c>
      <c r="U19" s="3">
        <f t="shared" si="13"/>
        <v>0</v>
      </c>
      <c r="V19" s="3">
        <f t="shared" si="14"/>
        <v>1</v>
      </c>
      <c r="Z19" s="5"/>
    </row>
    <row r="20" spans="1:29" x14ac:dyDescent="0.2">
      <c r="A20" s="4"/>
      <c r="B20" s="6"/>
      <c r="D20" s="7"/>
      <c r="K20" s="14" t="s">
        <v>18</v>
      </c>
      <c r="L20" s="15"/>
      <c r="M20" s="5"/>
      <c r="N20" s="5"/>
    </row>
    <row r="21" spans="1:29" x14ac:dyDescent="0.2">
      <c r="A21" s="4"/>
      <c r="B21" s="6"/>
      <c r="D21" s="7"/>
      <c r="K21" s="5" t="s">
        <v>15</v>
      </c>
      <c r="L21" s="5">
        <f>SLOPE(L7:L18,B7:B18)</f>
        <v>-3.383396844590072</v>
      </c>
      <c r="M21" s="5"/>
      <c r="N21" s="5"/>
      <c r="Q21" s="23" t="s">
        <v>22</v>
      </c>
      <c r="R21" s="24"/>
      <c r="T21" s="1"/>
      <c r="U21" s="1"/>
      <c r="AC21" s="1"/>
    </row>
    <row r="22" spans="1:29" x14ac:dyDescent="0.2">
      <c r="A22" s="4"/>
      <c r="B22" s="6"/>
      <c r="K22" s="5" t="s">
        <v>16</v>
      </c>
      <c r="L22" s="5">
        <f>L21/-2</f>
        <v>1.691698422295036</v>
      </c>
      <c r="M22" s="5"/>
      <c r="N22" s="5"/>
      <c r="Q22" s="1" t="s">
        <v>23</v>
      </c>
      <c r="R22">
        <f>SLOPE(Q7:Q18,R7:R18)</f>
        <v>-0.81922520388422782</v>
      </c>
    </row>
    <row r="23" spans="1:29" x14ac:dyDescent="0.2">
      <c r="A23" s="4"/>
      <c r="B23" s="6"/>
      <c r="H23" s="14"/>
      <c r="I23" s="15"/>
      <c r="K23" s="14" t="s">
        <v>19</v>
      </c>
      <c r="L23" s="15"/>
      <c r="M23" s="5"/>
      <c r="N23" s="5"/>
      <c r="Q23" s="1" t="s">
        <v>20</v>
      </c>
      <c r="R23">
        <f>INTERCEPT(Q7:Q18,R7:R18)</f>
        <v>1.2111575652003657</v>
      </c>
    </row>
    <row r="24" spans="1:29" x14ac:dyDescent="0.2">
      <c r="A24" s="4"/>
      <c r="B24" s="6"/>
      <c r="H24" s="7"/>
      <c r="K24" s="7" t="s">
        <v>15</v>
      </c>
      <c r="L24" s="5">
        <f>SLOPE(I7:I18,B7:B18)</f>
        <v>0.73776650986762715</v>
      </c>
      <c r="M24" s="5"/>
      <c r="N24" s="5"/>
      <c r="Q24" s="1" t="s">
        <v>2</v>
      </c>
      <c r="R24">
        <f>R23^2</f>
        <v>1.4669026477420779</v>
      </c>
    </row>
    <row r="25" spans="1:29" x14ac:dyDescent="0.2">
      <c r="A25" s="4"/>
      <c r="B25" s="6"/>
      <c r="H25" s="7"/>
      <c r="K25" s="7" t="s">
        <v>20</v>
      </c>
      <c r="L25" s="5">
        <f>INTERCEPT(I7:I18,B7:B18)</f>
        <v>1.4217110449937573</v>
      </c>
      <c r="M25" s="5"/>
      <c r="N25" s="5"/>
      <c r="Q25" s="1" t="s">
        <v>3</v>
      </c>
      <c r="R25">
        <f>R24/R22^2</f>
        <v>2.1857207851164566</v>
      </c>
    </row>
    <row r="26" spans="1:29" x14ac:dyDescent="0.2">
      <c r="A26" s="4"/>
      <c r="B26" s="6"/>
      <c r="H26" s="7"/>
      <c r="K26" s="7" t="s">
        <v>3</v>
      </c>
      <c r="L26" s="5">
        <f>L24/2</f>
        <v>0.36888325493381358</v>
      </c>
      <c r="M26" s="5"/>
      <c r="N26" s="5"/>
    </row>
    <row r="27" spans="1:29" x14ac:dyDescent="0.2">
      <c r="A27" s="4"/>
      <c r="B27" s="6"/>
      <c r="F27" s="5"/>
      <c r="G27" s="5"/>
      <c r="H27" s="7"/>
      <c r="K27" s="7" t="s">
        <v>2</v>
      </c>
      <c r="L27" s="5">
        <f>L25+L26</f>
        <v>1.7905942999275708</v>
      </c>
      <c r="M27" s="5"/>
      <c r="N27" s="5"/>
    </row>
    <row r="28" spans="1:29" x14ac:dyDescent="0.2">
      <c r="A28" s="4"/>
      <c r="B28" s="6"/>
      <c r="F28" s="5"/>
      <c r="G28" s="5"/>
      <c r="M28" s="5"/>
      <c r="N28" s="5"/>
    </row>
    <row r="29" spans="1:29" x14ac:dyDescent="0.2">
      <c r="F29" s="5"/>
      <c r="G29" s="5"/>
    </row>
  </sheetData>
  <mergeCells count="11">
    <mergeCell ref="Q21:R21"/>
    <mergeCell ref="S4:T4"/>
    <mergeCell ref="W4:Y4"/>
    <mergeCell ref="H23:I23"/>
    <mergeCell ref="J1:L1"/>
    <mergeCell ref="M1:O1"/>
    <mergeCell ref="J4:L4"/>
    <mergeCell ref="M4:N4"/>
    <mergeCell ref="K20:L20"/>
    <mergeCell ref="K23:L23"/>
    <mergeCell ref="O4:P4"/>
  </mergeCells>
  <phoneticPr fontId="1" type="noConversion"/>
  <pageMargins left="0.75" right="0.75" top="1" bottom="1" header="0.5" footer="0.5"/>
  <pageSetup scale="8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DichlormethaneMethanol</vt:lpstr>
      <vt:lpstr>Chart1</vt:lpstr>
      <vt:lpstr>Chart2</vt:lpstr>
      <vt:lpstr>Chart3</vt:lpstr>
      <vt:lpstr>Chart4</vt:lpstr>
      <vt:lpstr>DichlormethaneMethanol!Print_Area</vt:lpstr>
    </vt:vector>
  </TitlesOfParts>
  <Company>University of Tulsa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cp:lastPrinted>2012-03-19T15:50:12Z</cp:lastPrinted>
  <dcterms:created xsi:type="dcterms:W3CDTF">2010-03-03T15:53:58Z</dcterms:created>
  <dcterms:modified xsi:type="dcterms:W3CDTF">2013-10-15T18:49:11Z</dcterms:modified>
</cp:coreProperties>
</file>