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ebPage\Courses\ChE3063\"/>
    </mc:Choice>
  </mc:AlternateContent>
  <bookViews>
    <workbookView xWindow="120" yWindow="75" windowWidth="19020" windowHeight="124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9" i="1" l="1"/>
  <c r="B38" i="1"/>
  <c r="B37" i="1"/>
  <c r="B36" i="1"/>
  <c r="C33" i="1"/>
  <c r="B17" i="1" l="1"/>
  <c r="D5" i="1"/>
  <c r="C5" i="1"/>
  <c r="B5" i="1"/>
  <c r="C18" i="1" l="1"/>
  <c r="D18" i="1"/>
  <c r="D15" i="1"/>
  <c r="C15" i="1"/>
  <c r="D14" i="1"/>
  <c r="C14" i="1"/>
  <c r="D13" i="1"/>
  <c r="C13" i="1"/>
  <c r="D12" i="1"/>
  <c r="D24" i="1" s="1"/>
  <c r="C12" i="1"/>
  <c r="B15" i="1"/>
  <c r="B14" i="1"/>
  <c r="B13" i="1"/>
  <c r="B12" i="1"/>
  <c r="G14" i="1" l="1"/>
  <c r="G13" i="1"/>
  <c r="G15" i="1"/>
  <c r="G12" i="1"/>
  <c r="B21" i="1"/>
  <c r="B16" i="1"/>
  <c r="B19" i="1"/>
  <c r="B22" i="1"/>
  <c r="B24" i="1"/>
  <c r="C21" i="1"/>
  <c r="C16" i="1"/>
  <c r="C24" i="1"/>
  <c r="D21" i="1"/>
  <c r="D16" i="1"/>
  <c r="B20" i="1"/>
  <c r="D19" i="1"/>
  <c r="D20" i="1"/>
  <c r="D22" i="1"/>
  <c r="C19" i="1"/>
  <c r="C20" i="1"/>
  <c r="C22" i="1"/>
  <c r="B30" i="1" l="1"/>
  <c r="B28" i="1"/>
  <c r="B23" i="1"/>
  <c r="B25" i="1" s="1"/>
  <c r="C23" i="1"/>
  <c r="D23" i="1"/>
  <c r="B29" i="1" l="1"/>
  <c r="D25" i="1"/>
  <c r="C25" i="1"/>
  <c r="B31" i="1"/>
  <c r="C34" i="1" s="1"/>
</calcChain>
</file>

<file path=xl/sharedStrings.xml><?xml version="1.0" encoding="utf-8"?>
<sst xmlns="http://schemas.openxmlformats.org/spreadsheetml/2006/main" count="44" uniqueCount="43">
  <si>
    <t>Data</t>
  </si>
  <si>
    <t>Cp</t>
  </si>
  <si>
    <t>A</t>
  </si>
  <si>
    <t>B</t>
  </si>
  <si>
    <t>C</t>
  </si>
  <si>
    <t>D</t>
  </si>
  <si>
    <t>D x 1E5</t>
  </si>
  <si>
    <t>C x 1E-6</t>
  </si>
  <si>
    <t>B x 1E-3</t>
  </si>
  <si>
    <t>T (ºC)</t>
  </si>
  <si>
    <t>T (ºK)</t>
  </si>
  <si>
    <r>
      <t>K</t>
    </r>
    <r>
      <rPr>
        <vertAlign val="subscript"/>
        <sz val="11"/>
        <color theme="1"/>
        <rFont val="Cambria"/>
        <family val="1"/>
        <scheme val="major"/>
      </rPr>
      <t>eq</t>
    </r>
  </si>
  <si>
    <t>FOR Cp/R = A + B*T + C*T^2 + D/T^2</t>
  </si>
  <si>
    <t>Cp/R, 298</t>
  </si>
  <si>
    <t>Cp/R, T</t>
  </si>
  <si>
    <t>Integral-Cp*dT</t>
  </si>
  <si>
    <t>Integral-Cp/T*dT</t>
  </si>
  <si>
    <t>hydrogen</t>
  </si>
  <si>
    <t>Reaction of 1-butene to butadiene plus hydrogen</t>
  </si>
  <si>
    <t>butene</t>
  </si>
  <si>
    <t>butadiene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</si>
  <si>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f,T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</si>
  <si>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G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f,T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</si>
  <si>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f,T </t>
    </r>
    <r>
      <rPr>
        <sz val="11"/>
        <color theme="1"/>
        <rFont val="Calibri"/>
        <family val="2"/>
        <scheme val="minor"/>
      </rPr>
      <t>(J/mole-K)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</si>
  <si>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f,298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</si>
  <si>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G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f,298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</si>
  <si>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f,298 </t>
    </r>
    <r>
      <rPr>
        <sz val="11"/>
        <color theme="1"/>
        <rFont val="Calibri"/>
        <family val="2"/>
        <scheme val="minor"/>
      </rPr>
      <t>(J/mole-K)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</si>
  <si>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R,T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</si>
  <si>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G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R,T </t>
    </r>
    <r>
      <rPr>
        <sz val="11"/>
        <color theme="1"/>
        <rFont val="Calibri"/>
        <family val="2"/>
        <scheme val="minor"/>
      </rPr>
      <t>(J/mole)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</si>
  <si>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Times New Roman"/>
        <family val="1"/>
      </rPr>
      <t>º</t>
    </r>
    <r>
      <rPr>
        <vertAlign val="subscript"/>
        <sz val="11"/>
        <color theme="1"/>
        <rFont val="Calibri"/>
        <family val="2"/>
        <scheme val="minor"/>
      </rPr>
      <t xml:space="preserve">R,T </t>
    </r>
    <r>
      <rPr>
        <sz val="11"/>
        <color theme="1"/>
        <rFont val="Calibri"/>
        <family val="2"/>
        <scheme val="minor"/>
      </rPr>
      <t>(J/mole-K)</t>
    </r>
  </si>
  <si>
    <r>
      <t>D</t>
    </r>
    <r>
      <rPr>
        <sz val="11"/>
        <color theme="1"/>
        <rFont val="Calibri"/>
        <family val="2"/>
        <scheme val="minor"/>
      </rPr>
      <t>a</t>
    </r>
  </si>
  <si>
    <r>
      <t>D</t>
    </r>
    <r>
      <rPr>
        <sz val="11"/>
        <color theme="1"/>
        <rFont val="Calibri"/>
        <family val="2"/>
        <scheme val="minor"/>
      </rPr>
      <t>c</t>
    </r>
  </si>
  <si>
    <r>
      <t>D</t>
    </r>
    <r>
      <rPr>
        <sz val="11"/>
        <color theme="1"/>
        <rFont val="Calibri"/>
        <family val="2"/>
        <scheme val="minor"/>
      </rPr>
      <t>d</t>
    </r>
  </si>
  <si>
    <r>
      <t>D</t>
    </r>
    <r>
      <rPr>
        <sz val="11"/>
        <color theme="1"/>
        <rFont val="Calibri"/>
        <family val="2"/>
        <scheme val="minor"/>
      </rPr>
      <t>b</t>
    </r>
  </si>
  <si>
    <r>
      <t>K</t>
    </r>
    <r>
      <rPr>
        <vertAlign val="subscript"/>
        <sz val="11"/>
        <color theme="1"/>
        <rFont val="Cambria"/>
        <family val="1"/>
        <scheme val="major"/>
      </rPr>
      <t>a,T</t>
    </r>
  </si>
  <si>
    <t>z</t>
  </si>
  <si>
    <t>rhs</t>
  </si>
  <si>
    <t>n0</t>
  </si>
  <si>
    <t>K-RHS</t>
  </si>
  <si>
    <t>y-butene</t>
  </si>
  <si>
    <t>y-butadiene</t>
  </si>
  <si>
    <t>y-h2</t>
  </si>
  <si>
    <t>y-h20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</si>
</sst>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0.000"/>
    <numFmt numFmtId="166" formatCode="0.0000000"/>
    <numFmt numFmtId="167" formatCode="0.000000"/>
    <numFmt numFmtId="168" formatCode="0.0000E+00"/>
    <numFmt numFmtId="169" formatCode="0.00000"/>
    <numFmt numFmtId="170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MT Symbol"/>
      <family val="5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mbria"/>
      <family val="1"/>
      <scheme val="major"/>
    </font>
    <font>
      <vertAlign val="subscript"/>
      <sz val="11"/>
      <color theme="1"/>
      <name val="Cambria"/>
      <family val="1"/>
      <scheme val="major"/>
    </font>
    <font>
      <sz val="11"/>
      <color theme="1"/>
      <name val="Symbol"/>
      <family val="1"/>
      <charset val="2"/>
    </font>
    <font>
      <sz val="16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1" fontId="0" fillId="0" borderId="0" xfId="0" applyNumberFormat="1"/>
    <xf numFmtId="168" fontId="0" fillId="0" borderId="0" xfId="0" applyNumberFormat="1"/>
    <xf numFmtId="1" fontId="0" fillId="0" borderId="0" xfId="0" applyNumberFormat="1"/>
    <xf numFmtId="0" fontId="3" fillId="0" borderId="0" xfId="0" applyFont="1"/>
    <xf numFmtId="169" fontId="0" fillId="0" borderId="0" xfId="0" applyNumberFormat="1"/>
    <xf numFmtId="1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70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21"/>
  <sheetViews>
    <sheetView tabSelected="1" workbookViewId="0">
      <selection activeCell="A5" sqref="A5"/>
    </sheetView>
  </sheetViews>
  <sheetFormatPr defaultRowHeight="15"/>
  <cols>
    <col min="1" max="1" width="20.42578125" customWidth="1"/>
    <col min="2" max="2" width="13.140625" customWidth="1"/>
    <col min="3" max="3" width="16.42578125" customWidth="1"/>
    <col min="4" max="4" width="14.85546875" customWidth="1"/>
    <col min="5" max="5" width="10.5703125" bestFit="1" customWidth="1"/>
    <col min="7" max="7" width="9.5703125" bestFit="1" customWidth="1"/>
    <col min="10" max="10" width="9.140625" style="11"/>
    <col min="11" max="11" width="12.5703125" style="7" customWidth="1"/>
    <col min="12" max="12" width="13.140625" style="13" customWidth="1"/>
    <col min="13" max="13" width="12.140625" style="13" customWidth="1"/>
    <col min="14" max="14" width="13.5703125" style="13" customWidth="1"/>
    <col min="15" max="15" width="9.5703125" bestFit="1" customWidth="1"/>
    <col min="16" max="16" width="12" bestFit="1" customWidth="1"/>
  </cols>
  <sheetData>
    <row r="1" spans="1:19">
      <c r="A1" s="19" t="s">
        <v>18</v>
      </c>
      <c r="B1" s="19"/>
      <c r="C1" s="19"/>
      <c r="D1" s="19"/>
    </row>
    <row r="2" spans="1:19">
      <c r="A2" t="s">
        <v>0</v>
      </c>
      <c r="B2" t="s">
        <v>19</v>
      </c>
      <c r="C2" t="s">
        <v>20</v>
      </c>
      <c r="D2" t="s">
        <v>17</v>
      </c>
    </row>
    <row r="3" spans="1:19" ht="18">
      <c r="A3" s="1" t="s">
        <v>24</v>
      </c>
      <c r="B3" s="5">
        <v>-540</v>
      </c>
      <c r="C3" s="5">
        <v>109240</v>
      </c>
      <c r="D3" s="5">
        <v>0</v>
      </c>
      <c r="E3" s="5"/>
      <c r="J3" s="14"/>
      <c r="K3" s="14"/>
      <c r="L3" s="15"/>
      <c r="M3" s="15"/>
    </row>
    <row r="4" spans="1:19" ht="18">
      <c r="A4" s="1" t="s">
        <v>25</v>
      </c>
      <c r="B4" s="5">
        <v>70340</v>
      </c>
      <c r="C4" s="5">
        <v>149795</v>
      </c>
      <c r="D4" s="5">
        <v>0</v>
      </c>
      <c r="E4" s="5"/>
      <c r="O4" s="9"/>
      <c r="P4" s="7"/>
      <c r="Q4" s="13"/>
      <c r="R4" s="13"/>
      <c r="S4" s="13"/>
    </row>
    <row r="5" spans="1:19" ht="18">
      <c r="A5" s="1" t="s">
        <v>26</v>
      </c>
      <c r="B5" s="5">
        <f>(B3-B4)/298.15</f>
        <v>-237.73268489015598</v>
      </c>
      <c r="C5" s="5">
        <f>(C3-C4)/298.15</f>
        <v>-136.02213650846889</v>
      </c>
      <c r="D5" s="5">
        <f>(D3-D4)/298.15</f>
        <v>0</v>
      </c>
      <c r="E5" s="5"/>
      <c r="O5" s="7"/>
    </row>
    <row r="6" spans="1:19">
      <c r="A6" s="2" t="s">
        <v>1</v>
      </c>
      <c r="O6" s="7"/>
    </row>
    <row r="7" spans="1:19">
      <c r="A7" s="3" t="s">
        <v>2</v>
      </c>
      <c r="B7" s="6">
        <v>1.9670000000000001</v>
      </c>
      <c r="C7" s="6">
        <v>2.734</v>
      </c>
      <c r="D7" s="6">
        <v>3.2490000000000001</v>
      </c>
      <c r="E7" s="6"/>
      <c r="O7" s="7"/>
    </row>
    <row r="8" spans="1:19">
      <c r="A8" s="3" t="s">
        <v>8</v>
      </c>
      <c r="B8" s="6">
        <v>31.63</v>
      </c>
      <c r="C8" s="6">
        <v>26.786000000000001</v>
      </c>
      <c r="D8" s="6">
        <v>0.42199999999999999</v>
      </c>
      <c r="E8" s="6"/>
      <c r="O8" s="7"/>
    </row>
    <row r="9" spans="1:19">
      <c r="A9" s="3" t="s">
        <v>7</v>
      </c>
      <c r="B9" s="6">
        <v>-9.8729999999999993</v>
      </c>
      <c r="C9" s="6">
        <v>-8.8819999999999997</v>
      </c>
      <c r="D9" s="6">
        <v>0</v>
      </c>
      <c r="E9" s="6"/>
      <c r="H9" s="17"/>
      <c r="O9" s="7"/>
    </row>
    <row r="10" spans="1:19">
      <c r="A10" s="3" t="s">
        <v>6</v>
      </c>
      <c r="B10" s="6">
        <v>0</v>
      </c>
      <c r="C10" s="6">
        <v>0</v>
      </c>
      <c r="D10" s="6">
        <v>8.3000000000000004E-2</v>
      </c>
      <c r="E10" s="6"/>
      <c r="O10" s="7"/>
    </row>
    <row r="11" spans="1:19">
      <c r="A11" s="3"/>
      <c r="B11" t="s">
        <v>12</v>
      </c>
      <c r="O11" s="7"/>
    </row>
    <row r="12" spans="1:19">
      <c r="A12" s="3" t="s">
        <v>2</v>
      </c>
      <c r="B12" s="6">
        <f>B7</f>
        <v>1.9670000000000001</v>
      </c>
      <c r="C12" s="6">
        <f t="shared" ref="C12:D12" si="0">C7</f>
        <v>2.734</v>
      </c>
      <c r="D12" s="6">
        <f t="shared" si="0"/>
        <v>3.2490000000000001</v>
      </c>
      <c r="E12" s="6"/>
      <c r="F12" s="17" t="s">
        <v>30</v>
      </c>
      <c r="G12" s="4">
        <f>D12+C12-B12</f>
        <v>4.016</v>
      </c>
      <c r="O12" s="7"/>
    </row>
    <row r="13" spans="1:19">
      <c r="A13" s="3" t="s">
        <v>3</v>
      </c>
      <c r="B13" s="8">
        <f>B8*0.001</f>
        <v>3.1629999999999998E-2</v>
      </c>
      <c r="C13" s="8">
        <f t="shared" ref="C13:D13" si="1">C8*0.001</f>
        <v>2.6786000000000001E-2</v>
      </c>
      <c r="D13" s="8">
        <f t="shared" si="1"/>
        <v>4.2200000000000001E-4</v>
      </c>
      <c r="E13" s="8"/>
      <c r="F13" s="17" t="s">
        <v>33</v>
      </c>
      <c r="G13" s="9">
        <f t="shared" ref="G13:G15" si="2">D13+C13-B13</f>
        <v>-4.4219999999999988E-3</v>
      </c>
      <c r="O13" s="7"/>
    </row>
    <row r="14" spans="1:19">
      <c r="A14" s="3" t="s">
        <v>4</v>
      </c>
      <c r="B14" s="10">
        <f>B9*0.000001</f>
        <v>-9.8729999999999985E-6</v>
      </c>
      <c r="C14" s="10">
        <f t="shared" ref="C14:D14" si="3">C9*0.000001</f>
        <v>-8.881999999999999E-6</v>
      </c>
      <c r="D14" s="10">
        <f t="shared" si="3"/>
        <v>0</v>
      </c>
      <c r="E14" s="10"/>
      <c r="F14" s="17" t="s">
        <v>31</v>
      </c>
      <c r="G14" s="9">
        <f t="shared" si="2"/>
        <v>9.9099999999999949E-7</v>
      </c>
      <c r="O14" s="7"/>
    </row>
    <row r="15" spans="1:19">
      <c r="A15" s="3" t="s">
        <v>5</v>
      </c>
      <c r="B15">
        <f>B10*100000</f>
        <v>0</v>
      </c>
      <c r="C15">
        <f t="shared" ref="C15:D15" si="4">C10*100000</f>
        <v>0</v>
      </c>
      <c r="D15">
        <f t="shared" si="4"/>
        <v>8300</v>
      </c>
      <c r="F15" s="17" t="s">
        <v>32</v>
      </c>
      <c r="G15" s="9">
        <f t="shared" si="2"/>
        <v>8300</v>
      </c>
      <c r="O15" s="7"/>
    </row>
    <row r="16" spans="1:19">
      <c r="A16" s="3" t="s">
        <v>13</v>
      </c>
      <c r="B16" s="4">
        <f>(B12+B13*298+B14*298^2+B15/298^2)</f>
        <v>10.515978108000001</v>
      </c>
      <c r="C16" s="4">
        <f t="shared" ref="C16:D16" si="5">(C12+C13*298+C14*298^2+C15/298^2)</f>
        <v>9.9274708720000007</v>
      </c>
      <c r="D16" s="4">
        <f t="shared" si="5"/>
        <v>3.4682202583667405</v>
      </c>
      <c r="E16" s="4"/>
      <c r="O16" s="7"/>
    </row>
    <row r="17" spans="1:15">
      <c r="A17" s="12" t="s">
        <v>9</v>
      </c>
      <c r="B17">
        <f>B18-273.15</f>
        <v>626.85</v>
      </c>
      <c r="O17" s="7"/>
    </row>
    <row r="18" spans="1:15">
      <c r="A18" s="12" t="s">
        <v>10</v>
      </c>
      <c r="B18">
        <v>900</v>
      </c>
      <c r="C18">
        <f>B18</f>
        <v>900</v>
      </c>
      <c r="D18">
        <f>B18</f>
        <v>900</v>
      </c>
      <c r="O18" s="7"/>
    </row>
    <row r="19" spans="1:15">
      <c r="A19" s="3" t="s">
        <v>14</v>
      </c>
      <c r="B19" s="4">
        <f>(B12+B13*B18+B14*B18^2+B15/B18^2)</f>
        <v>22.436869999999999</v>
      </c>
      <c r="C19" s="4">
        <f t="shared" ref="C19:D19" si="6">(C12+C13*C18+C14*C18^2+C15/C18^2)</f>
        <v>19.646979999999999</v>
      </c>
      <c r="D19" s="4">
        <f t="shared" si="6"/>
        <v>3.639046913580247</v>
      </c>
      <c r="E19" s="4"/>
      <c r="O19" s="7"/>
    </row>
    <row r="20" spans="1:15">
      <c r="A20" s="3" t="s">
        <v>15</v>
      </c>
      <c r="B20" s="5">
        <f>8.314*(B12*(B18-298.16)+B13/2*(B18^2-298.16^2)+B14/3*(B18^3-298.16^3)-B15*(1/B18-1/298.16))</f>
        <v>85435.649502013126</v>
      </c>
      <c r="C20" s="5">
        <f t="shared" ref="C20:D20" si="7">8.314*(C12*(C18-298.16)+C13/2*(C18^2-298.16^2)+C14/3*(C18^3-298.16^3)-C15*(1/C18-1/298.16))</f>
        <v>76682.360165221442</v>
      </c>
      <c r="D20" s="5">
        <f t="shared" si="7"/>
        <v>17676.774270251735</v>
      </c>
      <c r="E20" s="5"/>
      <c r="O20" s="7"/>
    </row>
    <row r="21" spans="1:15">
      <c r="A21" s="3" t="s">
        <v>16</v>
      </c>
      <c r="B21" s="5">
        <f>8.314*(B12*LN(B18/298.16) + B13*(B18-298.16)+B14/2*(B18^2-298.16^2)+B15/(-2)*(1/B18^2 - 1/298.16^2))</f>
        <v>146.73842358704491</v>
      </c>
      <c r="C21" s="5">
        <f>8.314*(C12*LN(C18/298.16) + C13*(C18-298.16)+C14/2*(C18^2-298.16^2)+C15/(-2)*(1/C18^2 - 1/298.16^2))</f>
        <v>132.51605265102253</v>
      </c>
      <c r="D21" s="5">
        <f>8.314*(D12*LN(D18/298.16) + D13*(D18-298.16)+D14/2*(D18^2-298.16^2)+D15/(-2)*(1/D18^2 - 1/298.16^2))</f>
        <v>32.299182458791421</v>
      </c>
      <c r="E21" s="5"/>
      <c r="O21" s="7"/>
    </row>
    <row r="22" spans="1:15" ht="18">
      <c r="A22" s="1" t="s">
        <v>21</v>
      </c>
      <c r="B22" s="5">
        <f>B3+8.314*(B12*(B18-298.16)+B13/2*(B18^2-298.16^2)+B14/3*(B18^3-298.16^3)-B15*(1/B18-1/298.16))</f>
        <v>84895.649502013126</v>
      </c>
      <c r="C22" s="5">
        <f t="shared" ref="C22:D22" si="8">C3+8.314*(C12*(C18-298.16)+C13/2*(C18^2-298.16^2)+C14/3*(C18^3-298.16^3)-C15*(1/C18-1/298.16))</f>
        <v>185922.36016522144</v>
      </c>
      <c r="D22" s="5">
        <f t="shared" si="8"/>
        <v>17676.774270251735</v>
      </c>
      <c r="E22" s="5"/>
      <c r="O22" s="7"/>
    </row>
    <row r="23" spans="1:15" ht="18">
      <c r="A23" s="1" t="s">
        <v>22</v>
      </c>
      <c r="B23" s="4">
        <f>B22-B18*B24</f>
        <v>166790.48467481311</v>
      </c>
      <c r="C23" s="4">
        <f t="shared" ref="C23:D23" si="9">C22-C18*C24</f>
        <v>189077.83563692315</v>
      </c>
      <c r="D23" s="4">
        <f t="shared" si="9"/>
        <v>-11392.489942660544</v>
      </c>
      <c r="E23" s="4"/>
      <c r="O23" s="7"/>
    </row>
    <row r="24" spans="1:15" ht="18">
      <c r="A24" s="1" t="s">
        <v>23</v>
      </c>
      <c r="B24" s="5">
        <f>B5+8.314*(B12*LN(B18/298.16) + B13*(B18-298.16)+B14/2*(B18^2-298.16^2)+B15/(-2)*(1/B18^2 - 1/298.16^2))</f>
        <v>-90.994261303111074</v>
      </c>
      <c r="C24" s="5">
        <f>C5+8.314*(C12*LN(C18/298.16) + C13*(C18-298.16)+C14/2*(C18^2-298.16^2)+C15/(-2)*(1/C18^2 - 1/298.16^2))</f>
        <v>-3.506083857446356</v>
      </c>
      <c r="D24" s="5">
        <f>D5+8.314*(D12*LN(D18/298.16) + D13*(D18-298.16)+D14/2*(D18^2-298.16^2)+D15/(-2)*(1/D18^2 - 1/298.16^2))</f>
        <v>32.299182458791421</v>
      </c>
      <c r="E24" s="5"/>
      <c r="O24" s="7"/>
    </row>
    <row r="25" spans="1:15" ht="17.25">
      <c r="A25" s="3" t="s">
        <v>11</v>
      </c>
      <c r="B25">
        <f>EXP(-B23/(8.314*B18))</f>
        <v>2.0863284680229226E-10</v>
      </c>
      <c r="C25">
        <f t="shared" ref="C25:D25" si="10">EXP(-C23/(8.314*C18))</f>
        <v>1.0612355610848618E-11</v>
      </c>
      <c r="D25">
        <f t="shared" si="10"/>
        <v>4.5838118369345935</v>
      </c>
      <c r="O25" s="7"/>
    </row>
    <row r="26" spans="1:15">
      <c r="A26" s="3"/>
      <c r="O26" s="7"/>
    </row>
    <row r="27" spans="1:15">
      <c r="B27" s="3"/>
      <c r="O27" s="7"/>
    </row>
    <row r="28" spans="1:15" ht="18">
      <c r="A28" s="1" t="s">
        <v>27</v>
      </c>
      <c r="B28" s="5">
        <f>C22+D22-B22</f>
        <v>118703.48493346006</v>
      </c>
      <c r="O28" s="7"/>
    </row>
    <row r="29" spans="1:15" ht="18">
      <c r="A29" s="1" t="s">
        <v>28</v>
      </c>
      <c r="B29" s="5">
        <f t="shared" ref="B29:B30" si="11">C23+D23-B23</f>
        <v>10894.861019449483</v>
      </c>
      <c r="O29" s="7"/>
    </row>
    <row r="30" spans="1:15" ht="18">
      <c r="A30" s="1" t="s">
        <v>29</v>
      </c>
      <c r="B30" s="5">
        <f t="shared" si="11"/>
        <v>119.78735990445614</v>
      </c>
      <c r="O30" s="7"/>
    </row>
    <row r="31" spans="1:15" ht="17.25">
      <c r="A31" s="3" t="s">
        <v>34</v>
      </c>
      <c r="B31">
        <f>EXP(-B29/(8.314*B18))</f>
        <v>0.23316099076606508</v>
      </c>
      <c r="O31" s="7"/>
    </row>
    <row r="32" spans="1:15">
      <c r="A32" s="3"/>
      <c r="C32" t="s">
        <v>36</v>
      </c>
      <c r="D32" t="s">
        <v>37</v>
      </c>
      <c r="O32" s="7"/>
    </row>
    <row r="33" spans="1:20" ht="21.75">
      <c r="A33" s="18" t="s">
        <v>35</v>
      </c>
      <c r="B33">
        <v>0.77905759496714533</v>
      </c>
      <c r="C33">
        <f>B33^2/(1+B33+D33)/(1-B33)</f>
        <v>0.2332112566817286</v>
      </c>
      <c r="D33">
        <v>10</v>
      </c>
      <c r="O33" s="7"/>
    </row>
    <row r="34" spans="1:20">
      <c r="A34" s="3"/>
      <c r="B34" t="s">
        <v>38</v>
      </c>
      <c r="C34">
        <f>B31-C33</f>
        <v>-5.0265915663511018E-5</v>
      </c>
      <c r="O34" s="7"/>
    </row>
    <row r="35" spans="1:20">
      <c r="A35" s="3"/>
      <c r="B35" s="9"/>
      <c r="O35" s="7"/>
    </row>
    <row r="36" spans="1:20">
      <c r="A36" s="3" t="s">
        <v>39</v>
      </c>
      <c r="B36" s="16">
        <f>(1-B33)/(1+$B$33+$D$33)</f>
        <v>1.8757222575026464E-2</v>
      </c>
      <c r="O36" s="7"/>
    </row>
    <row r="37" spans="1:20">
      <c r="A37" s="3" t="s">
        <v>40</v>
      </c>
      <c r="B37" s="16">
        <f>B33/(1+$B$33+$D$33)</f>
        <v>6.6139212639559075E-2</v>
      </c>
      <c r="O37" s="7"/>
    </row>
    <row r="38" spans="1:20">
      <c r="A38" s="3" t="s">
        <v>41</v>
      </c>
      <c r="B38" s="16">
        <f>B33/(1+$B$33+$D$33)</f>
        <v>6.6139212639559075E-2</v>
      </c>
      <c r="O38" s="7"/>
    </row>
    <row r="39" spans="1:20">
      <c r="A39" s="3" t="s">
        <v>42</v>
      </c>
      <c r="B39" s="16">
        <f>D33/(1+$B$33+$D$33)</f>
        <v>0.84896435214585542</v>
      </c>
      <c r="O39" s="7"/>
    </row>
    <row r="40" spans="1:20">
      <c r="A40" s="3"/>
      <c r="B40" s="9"/>
      <c r="O40" s="7"/>
      <c r="T40" s="9"/>
    </row>
    <row r="41" spans="1:20">
      <c r="A41" s="3"/>
      <c r="B41" s="9"/>
      <c r="O41" s="7"/>
      <c r="T41" s="9"/>
    </row>
    <row r="42" spans="1:20">
      <c r="A42" s="3"/>
      <c r="B42" s="9"/>
      <c r="O42" s="7"/>
      <c r="T42" s="9"/>
    </row>
    <row r="43" spans="1:20">
      <c r="A43" s="3"/>
      <c r="B43" s="9"/>
      <c r="O43" s="7"/>
      <c r="T43" s="9"/>
    </row>
    <row r="44" spans="1:20">
      <c r="A44" s="3"/>
      <c r="B44" s="9"/>
      <c r="O44" s="7"/>
      <c r="T44" s="9"/>
    </row>
    <row r="45" spans="1:20">
      <c r="A45" s="3"/>
      <c r="B45" s="9"/>
      <c r="O45" s="7"/>
    </row>
    <row r="46" spans="1:20">
      <c r="A46" s="3"/>
      <c r="B46" s="9"/>
      <c r="O46" s="7"/>
    </row>
    <row r="47" spans="1:20">
      <c r="A47" s="3"/>
      <c r="B47" s="9"/>
      <c r="O47" s="7"/>
    </row>
    <row r="48" spans="1:20">
      <c r="A48" s="3"/>
      <c r="B48" s="9"/>
      <c r="O48" s="7"/>
    </row>
    <row r="49" spans="1:15">
      <c r="A49" s="3"/>
      <c r="B49" s="9"/>
      <c r="O49" s="7"/>
    </row>
    <row r="50" spans="1:15">
      <c r="A50" s="3"/>
      <c r="B50" s="9"/>
      <c r="O50" s="7"/>
    </row>
    <row r="51" spans="1:15">
      <c r="A51" s="3"/>
      <c r="B51" s="9"/>
      <c r="O51" s="7"/>
    </row>
    <row r="52" spans="1:15">
      <c r="A52" s="3"/>
      <c r="B52" s="9"/>
      <c r="O52" s="7"/>
    </row>
    <row r="53" spans="1:15">
      <c r="A53" s="3"/>
      <c r="B53" s="9"/>
      <c r="O53" s="7"/>
    </row>
    <row r="54" spans="1:15">
      <c r="A54" s="3"/>
      <c r="B54" s="9"/>
      <c r="O54" s="7"/>
    </row>
    <row r="55" spans="1:15">
      <c r="A55" s="3"/>
      <c r="B55" s="9"/>
      <c r="O55" s="7"/>
    </row>
    <row r="56" spans="1:15">
      <c r="A56" s="3"/>
      <c r="B56" s="9"/>
    </row>
    <row r="57" spans="1:15">
      <c r="A57" s="3"/>
      <c r="B57" s="9"/>
    </row>
    <row r="58" spans="1:15">
      <c r="A58" s="3"/>
      <c r="B58" s="9"/>
    </row>
    <row r="59" spans="1:15">
      <c r="A59" s="3"/>
      <c r="B59" s="9"/>
    </row>
    <row r="60" spans="1:15">
      <c r="A60" s="3"/>
      <c r="B60" s="9"/>
    </row>
    <row r="61" spans="1:15">
      <c r="A61" s="3"/>
      <c r="B61" s="9"/>
    </row>
    <row r="62" spans="1:15">
      <c r="A62" s="3"/>
      <c r="B62" s="9"/>
    </row>
    <row r="63" spans="1:15">
      <c r="A63" s="3"/>
      <c r="B63" s="9"/>
    </row>
    <row r="64" spans="1:15">
      <c r="A64" s="3"/>
      <c r="B64" s="9"/>
    </row>
    <row r="65" spans="1:19">
      <c r="A65" s="3"/>
      <c r="B65" s="9"/>
    </row>
    <row r="66" spans="1:19">
      <c r="A66" s="3"/>
      <c r="B66" s="9"/>
    </row>
    <row r="67" spans="1:19">
      <c r="A67" s="3"/>
      <c r="B67" s="9"/>
    </row>
    <row r="68" spans="1:19">
      <c r="A68" s="3"/>
      <c r="B68" s="9"/>
    </row>
    <row r="69" spans="1:19">
      <c r="A69" s="3"/>
      <c r="B69" s="9"/>
      <c r="J69" s="14"/>
      <c r="K69" s="14"/>
      <c r="L69" s="15"/>
      <c r="M69" s="15"/>
    </row>
    <row r="70" spans="1:19">
      <c r="A70" s="3"/>
      <c r="B70" s="9"/>
      <c r="O70" s="9"/>
      <c r="P70" s="7"/>
      <c r="Q70" s="13"/>
      <c r="R70" s="13"/>
      <c r="S70" s="13"/>
    </row>
    <row r="71" spans="1:19">
      <c r="A71" s="3"/>
      <c r="O71" s="7"/>
    </row>
    <row r="72" spans="1:19">
      <c r="A72" s="3"/>
      <c r="O72" s="7"/>
    </row>
    <row r="73" spans="1:19">
      <c r="A73" s="3"/>
      <c r="O73" s="7"/>
    </row>
    <row r="74" spans="1:19">
      <c r="A74" s="3"/>
      <c r="O74" s="7"/>
    </row>
    <row r="75" spans="1:19">
      <c r="A75" s="3"/>
      <c r="O75" s="7"/>
    </row>
    <row r="76" spans="1:19">
      <c r="A76" s="3"/>
      <c r="O76" s="7"/>
    </row>
    <row r="77" spans="1:19">
      <c r="A77" s="3"/>
      <c r="O77" s="7"/>
    </row>
    <row r="78" spans="1:19">
      <c r="A78" s="3"/>
      <c r="O78" s="7"/>
    </row>
    <row r="79" spans="1:19">
      <c r="A79" s="3"/>
      <c r="O79" s="7"/>
    </row>
    <row r="80" spans="1:19">
      <c r="A80" s="3"/>
      <c r="O80" s="7"/>
    </row>
    <row r="81" spans="1:15">
      <c r="A81" s="3"/>
      <c r="O81" s="7"/>
    </row>
    <row r="82" spans="1:15">
      <c r="A82" s="3"/>
      <c r="O82" s="7"/>
    </row>
    <row r="83" spans="1:15">
      <c r="A83" s="3"/>
      <c r="O83" s="7"/>
    </row>
    <row r="84" spans="1:15">
      <c r="A84" s="3"/>
      <c r="O84" s="7"/>
    </row>
    <row r="85" spans="1:15">
      <c r="A85" s="3"/>
      <c r="O85" s="7"/>
    </row>
    <row r="86" spans="1:15">
      <c r="A86" s="3"/>
      <c r="O86" s="7"/>
    </row>
    <row r="87" spans="1:15">
      <c r="A87" s="3"/>
      <c r="O87" s="7"/>
    </row>
    <row r="88" spans="1:15">
      <c r="A88" s="3"/>
      <c r="O88" s="7"/>
    </row>
    <row r="89" spans="1:15">
      <c r="A89" s="3"/>
      <c r="O89" s="7"/>
    </row>
    <row r="90" spans="1:15">
      <c r="A90" s="3"/>
      <c r="O90" s="7"/>
    </row>
    <row r="91" spans="1:15">
      <c r="A91" s="3"/>
      <c r="O91" s="7"/>
    </row>
    <row r="92" spans="1:15">
      <c r="A92" s="3"/>
      <c r="O92" s="7"/>
    </row>
    <row r="93" spans="1:15">
      <c r="A93" s="3"/>
      <c r="O93" s="7"/>
    </row>
    <row r="94" spans="1:15">
      <c r="A94" s="3"/>
      <c r="O94" s="7"/>
    </row>
    <row r="95" spans="1:15">
      <c r="A95" s="3"/>
      <c r="O95" s="7"/>
    </row>
    <row r="96" spans="1:15">
      <c r="A96" s="3"/>
      <c r="O96" s="7"/>
    </row>
    <row r="97" spans="1:15">
      <c r="A97" s="3"/>
      <c r="O97" s="7"/>
    </row>
    <row r="98" spans="1:15">
      <c r="A98" s="3"/>
      <c r="O98" s="7"/>
    </row>
    <row r="99" spans="1:15">
      <c r="A99" s="3"/>
      <c r="O99" s="7"/>
    </row>
    <row r="100" spans="1:15">
      <c r="A100" s="3"/>
      <c r="O100" s="7"/>
    </row>
    <row r="101" spans="1:15">
      <c r="A101" s="3"/>
      <c r="O101" s="7"/>
    </row>
    <row r="102" spans="1:15">
      <c r="A102" s="3"/>
      <c r="O102" s="7"/>
    </row>
    <row r="103" spans="1:15">
      <c r="A103" s="3"/>
      <c r="O103" s="7"/>
    </row>
    <row r="104" spans="1:15">
      <c r="A104" s="3"/>
      <c r="O104" s="7"/>
    </row>
    <row r="105" spans="1:15">
      <c r="A105" s="3"/>
      <c r="O105" s="7"/>
    </row>
    <row r="106" spans="1:15">
      <c r="A106" s="3"/>
      <c r="O106" s="7"/>
    </row>
    <row r="107" spans="1:15">
      <c r="A107" s="3"/>
      <c r="O107" s="7"/>
    </row>
    <row r="108" spans="1:15">
      <c r="A108" s="3"/>
      <c r="O108" s="7"/>
    </row>
    <row r="109" spans="1:15">
      <c r="A109" s="3"/>
      <c r="O109" s="7"/>
    </row>
    <row r="110" spans="1:15">
      <c r="A110" s="3"/>
      <c r="O110" s="7"/>
    </row>
    <row r="111" spans="1:15">
      <c r="A111" s="3"/>
      <c r="O111" s="7"/>
    </row>
    <row r="112" spans="1:15">
      <c r="A112" s="3"/>
      <c r="O112" s="7"/>
    </row>
    <row r="113" spans="15:15">
      <c r="O113" s="7"/>
    </row>
    <row r="114" spans="15:15">
      <c r="O114" s="7"/>
    </row>
    <row r="115" spans="15:15">
      <c r="O115" s="7"/>
    </row>
    <row r="116" spans="15:15">
      <c r="O116" s="7"/>
    </row>
    <row r="117" spans="15:15">
      <c r="O117" s="7"/>
    </row>
    <row r="118" spans="15:15">
      <c r="O118" s="7"/>
    </row>
    <row r="119" spans="15:15">
      <c r="O119" s="7"/>
    </row>
    <row r="120" spans="15:15">
      <c r="O120" s="7"/>
    </row>
    <row r="121" spans="15:15">
      <c r="O121" s="7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Price, Geoffrey</cp:lastModifiedBy>
  <cp:lastPrinted>2014-08-01T13:57:01Z</cp:lastPrinted>
  <dcterms:created xsi:type="dcterms:W3CDTF">2013-10-24T19:19:29Z</dcterms:created>
  <dcterms:modified xsi:type="dcterms:W3CDTF">2018-11-02T13:50:17Z</dcterms:modified>
</cp:coreProperties>
</file>